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0" activeTab="1"/>
  </bookViews>
  <sheets>
    <sheet name="дох." sheetId="1" r:id="rId1"/>
    <sheet name="вида." sheetId="2" r:id="rId2"/>
  </sheets>
  <definedNames>
    <definedName name="_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DATABASE" localSheetId="1">'вида.'!$A$12:$M$78</definedName>
    <definedName name="DATABASE">'дох.'!$A$16:$V$101</definedName>
    <definedName name="бб" hidden="1">{#N/A,#N/A,FALSE,"Лист4"}</definedName>
    <definedName name="гг" hidden="1">{#N/A,#N/A,FALSE,"Лист4"}</definedName>
    <definedName name="гр" hidden="1">{#N/A,#N/A,FALSE,"Лист4"}</definedName>
    <definedName name="ее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1">'вида.'!$8:$11</definedName>
    <definedName name="_xlnm.Print_Titles" localSheetId="0">'дох.'!$12:$15</definedName>
    <definedName name="здоровя" hidden="1">{#N/A,#N/A,FALSE,"Лист4"}</definedName>
    <definedName name="зз" hidden="1">{#N/A,#N/A,FALSE,"Лист4"}</definedName>
    <definedName name="іі" hidden="1">{#N/A,#N/A,FALSE,"Лист4"}</definedName>
    <definedName name="інші" hidden="1">{#N/A,#N/A,FALSE,"Лист4"}</definedName>
    <definedName name="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л" hidden="1">{#N/A,#N/A,FALSE,"Лист4"}</definedName>
    <definedName name="мм" hidden="1">{#N/A,#N/A,FALSE,"Лист4"}</definedName>
    <definedName name="_xlnm.Print_Area" localSheetId="1">'вида.'!$A$1:$N$82</definedName>
    <definedName name="_xlnm.Print_Area" localSheetId="0">'дох.'!$A$1:$N$116</definedName>
    <definedName name="оо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от" hidden="1">{#N/A,#N/A,FALSE,"Лист4"}</definedName>
    <definedName name="пп" hidden="1">{#N/A,#N/A,FALSE,"Лист4"}</definedName>
    <definedName name="сс" hidden="1">{#N/A,#N/A,FALSE,"Лист4"}</definedName>
    <definedName name="управ" hidden="1">{#N/A,#N/A,FALSE,"Лист4"}</definedName>
    <definedName name="управління" hidden="1">{#N/A,#N/A,FALSE,"Лист4"}</definedName>
    <definedName name="фф" hidden="1">{#N/A,#N/A,FALSE,"Лист4"}</definedName>
    <definedName name="цц" hidden="1">{#N/A,#N/A,FALSE,"Лист4"}</definedName>
    <definedName name="чч" hidden="1">{#N/A,#N/A,FALSE,"Лист4"}</definedName>
    <definedName name="шш" hidden="1">{#N/A,#N/A,FALSE,"Лист4"}</definedName>
    <definedName name="щщ" hidden="1">{#N/A,#N/A,FALSE,"Лист4"}</definedName>
  </definedNames>
  <calcPr fullCalcOnLoad="1"/>
</workbook>
</file>

<file path=xl/sharedStrings.xml><?xml version="1.0" encoding="utf-8"?>
<sst xmlns="http://schemas.openxmlformats.org/spreadsheetml/2006/main" count="270" uniqueCount="229">
  <si>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</si>
  <si>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</si>
  <si>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</si>
  <si>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</si>
  <si>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</si>
  <si>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</si>
  <si>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</si>
  <si>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</si>
  <si>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</si>
  <si>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</si>
  <si>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</si>
  <si>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</si>
  <si>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0100</t>
  </si>
  <si>
    <t>0150</t>
  </si>
  <si>
    <t>1000</t>
  </si>
  <si>
    <t>1020</t>
  </si>
  <si>
    <t>1021</t>
  </si>
  <si>
    <t>1030</t>
  </si>
  <si>
    <t>1031</t>
  </si>
  <si>
    <t>1070</t>
  </si>
  <si>
    <t>1140</t>
  </si>
  <si>
    <t>1141</t>
  </si>
  <si>
    <t>1142</t>
  </si>
  <si>
    <t>2000</t>
  </si>
  <si>
    <t>Охорона здоров'я</t>
  </si>
  <si>
    <t>2010</t>
  </si>
  <si>
    <t>2140</t>
  </si>
  <si>
    <t>3000</t>
  </si>
  <si>
    <t>3030</t>
  </si>
  <si>
    <t>3035</t>
  </si>
  <si>
    <t>3240</t>
  </si>
  <si>
    <t>3242</t>
  </si>
  <si>
    <t>4000</t>
  </si>
  <si>
    <t>4030</t>
  </si>
  <si>
    <t>4080</t>
  </si>
  <si>
    <t>4081</t>
  </si>
  <si>
    <t>4082</t>
  </si>
  <si>
    <t>5000</t>
  </si>
  <si>
    <t>5060</t>
  </si>
  <si>
    <t>5062</t>
  </si>
  <si>
    <t>7000</t>
  </si>
  <si>
    <t>7300</t>
  </si>
  <si>
    <t>8000</t>
  </si>
  <si>
    <t>8100</t>
  </si>
  <si>
    <t>8110</t>
  </si>
  <si>
    <t>8300</t>
  </si>
  <si>
    <t>Охорона навколишнього природного середовища</t>
  </si>
  <si>
    <t>8340</t>
  </si>
  <si>
    <t>8700</t>
  </si>
  <si>
    <t>Резервний фонд</t>
  </si>
  <si>
    <t>8710</t>
  </si>
  <si>
    <t>9800</t>
  </si>
  <si>
    <t>ІІ. В И Д А Т К И:</t>
  </si>
  <si>
    <t>Найменування показника</t>
  </si>
  <si>
    <t>Коди бюджетної класифікації</t>
  </si>
  <si>
    <t xml:space="preserve"> тимчасової класифікації видатків та кредитування місцевих бюджетів</t>
  </si>
  <si>
    <t>12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</si>
  <si>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</si>
  <si>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</si>
  <si>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Освіта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</si>
  <si>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</si>
  <si>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</si>
  <si>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</si>
  <si>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</si>
  <si>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</si>
  <si>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</si>
  <si>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</si>
  <si>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</si>
  <si>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Програми і централізовані заходи у галузі охорони здоров'я</t>
  </si>
  <si>
    <t>Соціальний захист та соціальне забезпечення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</si>
  <si>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</si>
  <si>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</si>
  <si>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</si>
  <si>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Інші заклади та заходи</t>
  </si>
  <si>
    <t>Інші заходи у сфері соціального захисту і соціального забезпечення</t>
  </si>
  <si>
    <t>Культура і мистецтво</t>
  </si>
  <si>
    <t>Забезпечення діяльності бібліотек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</si>
  <si>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</si>
  <si>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</si>
  <si>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</si>
  <si>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Фізична культура і спорт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</si>
  <si>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</si>
  <si>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</si>
  <si>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Економічна діяльність</t>
  </si>
  <si>
    <t>Будівництво та регіональний розвиток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</si>
  <si>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</si>
  <si>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</si>
  <si>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</si>
  <si>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</si>
  <si>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</si>
  <si>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</si>
  <si>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Резервний фонд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</si>
  <si>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</si>
  <si>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Разом видаткiв</t>
  </si>
  <si>
    <t>(грн.)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</si>
  <si>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</si>
  <si>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</si>
  <si>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</si>
  <si>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</si>
  <si>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</si>
  <si>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рік з урахуванням змін</t>
  </si>
  <si>
    <t xml:space="preserve">Виконано з початку року </t>
  </si>
  <si>
    <t>% виконання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</si>
  <si>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</si>
  <si>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</si>
  <si>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</si>
  <si>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</si>
  <si>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</si>
  <si>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</si>
  <si>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</si>
  <si>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</si>
  <si>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</si>
  <si>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</si>
  <si>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</si>
  <si>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Податкові надходження 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</si>
  <si>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</si>
  <si>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</si>
  <si>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</si>
  <si>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</si>
  <si>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</si>
  <si>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</si>
  <si>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</si>
  <si>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</si>
  <si>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</si>
  <si>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</si>
  <si>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</si>
  <si>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</si>
  <si>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</si>
  <si>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</si>
  <si>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</si>
  <si>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</si>
  <si>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</si>
  <si>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</si>
  <si>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</si>
  <si>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</si>
  <si>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</si>
  <si>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</si>
  <si>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</si>
  <si>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</si>
  <si>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</si>
  <si>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Надання дошкільної освіти</t>
  </si>
  <si>
    <t>Надання спеціальної освіти мистецькими школами</t>
  </si>
  <si>
    <t>Первинна медична допомога населенню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</si>
  <si>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</si>
  <si>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</si>
  <si>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</si>
  <si>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</si>
  <si>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Забезпечення діяльності палаців і будинків культури, клубів, центрів дозвілля та інших клубних закладів</t>
  </si>
  <si>
    <t>Житлово-комунальне господарство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</si>
  <si>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</si>
  <si>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</si>
  <si>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Усього</t>
  </si>
  <si>
    <t>І.  ДОХОДИ :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</si>
  <si>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</si>
  <si>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</si>
  <si>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</si>
  <si>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</si>
  <si>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</si>
  <si>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</si>
  <si>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</si>
  <si>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</si>
  <si>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</si>
  <si>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</si>
  <si>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 Податковим кодексом України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</si>
  <si>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</si>
  <si>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</si>
  <si>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</si>
  <si>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</si>
  <si>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</si>
  <si>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</si>
  <si>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</si>
  <si>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</si>
  <si>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</si>
  <si>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</si>
  <si>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</si>
  <si>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</si>
  <si>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</si>
  <si>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</si>
  <si>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</si>
  <si>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</si>
  <si>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</si>
  <si>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</si>
  <si>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</si>
  <si>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</si>
  <si>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</si>
  <si>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</si>
  <si>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</si>
  <si>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</si>
  <si>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</si>
  <si>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</si>
  <si>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</si>
  <si>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</si>
  <si>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</si>
  <si>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Інша економічна діяльність</t>
  </si>
  <si>
    <t>Інші заходи, пов"язані з економічною діяльністю</t>
  </si>
  <si>
    <t>(грн)</t>
  </si>
  <si>
    <t>Здійснення заходів із землеустрою</t>
  </si>
  <si>
    <t>Сільське, лісове, рибне господарство та мисливство</t>
  </si>
  <si>
    <t>Плата за послуги 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</si>
  <si>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,,Про оренду державного та комунального майна"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</si>
  <si>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</si>
  <si>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</si>
  <si>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від продажу основного капіталу</t>
  </si>
  <si>
    <t>Кошти від відчуження майна,що належить АРК та майно , що перебуває в комунальній власності</t>
  </si>
  <si>
    <t>Разом доходів (без урахування бюджетних трансфертів)</t>
  </si>
  <si>
    <t>Усього доходів з урахуванням міжбюджетних транфертів з державного бюджету</t>
  </si>
  <si>
    <t>Усього доходів</t>
  </si>
  <si>
    <t>Базова дотація</t>
  </si>
  <si>
    <t>Дотації з державного бюджету місцевим бюджетам</t>
  </si>
  <si>
    <t>Первинна медична допомога населенню, що надається центрами первинної медичної (медико-санітарної) допомоги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</si>
  <si>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</si>
  <si>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соціального захисту і соціального забезпечення</t>
  </si>
  <si>
    <t>Громадський порядок та безпека</t>
  </si>
  <si>
    <t>Заходи та роботи з територіальної оборони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</si>
  <si>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</si>
  <si>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</si>
  <si>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Затверджено розписом на відповідний період з урахуванням змін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</si>
  <si>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</si>
  <si>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</si>
  <si>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Будівництво інших обєктів комунальної власності</t>
  </si>
  <si>
    <t>Інші заходи громадського порядку та безпеки</t>
  </si>
  <si>
    <t>13</t>
  </si>
  <si>
    <t>14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</si>
  <si>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датації з державного бюджету</t>
  </si>
  <si>
    <t>І. ДОХОДИ</t>
  </si>
  <si>
    <t xml:space="preserve">Звіт з виконання плану по доходах місцевого бюджету Бібрської міської територіальної громади у І кварталі 2023 року  </t>
  </si>
  <si>
    <t xml:space="preserve">Звіт з виконання місцевого бюджету Бібрської міської територіальної громади за видатками у Ікварталі 2023 року </t>
  </si>
  <si>
    <t xml:space="preserve">Начальник відділу фінансів виконавчого комітету Бібрської міської ради </t>
  </si>
  <si>
    <t xml:space="preserve">Орислава СЕНИШИН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</si>
</sst>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000000"/>
    <numFmt numFmtId="186" formatCode="#,##0.0"/>
    <numFmt numFmtId="187" formatCode="#,##0;\-#,##0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[$€-2]\ ###,000_);[Red]\([$€-2]\ ###,000\)"/>
    <numFmt numFmtId="192" formatCode="#,##0.000"/>
    <numFmt numFmtId="193" formatCode="[$-422]d\ mmmm\ yyyy&quot; р.&quot;"/>
    <numFmt numFmtId="194" formatCode="_-* #,##0.000\ _₴_-;\-* #,##0.000\ _₴_-;_-* &quot;-&quot;??\ _₴_-;_-@_-"/>
    <numFmt numFmtId="195" formatCode="_-* #,##0.0000\ _₴_-;\-* #,##0.0000\ _₴_-;_-* &quot;-&quot;??\ _₴_-;_-@_-"/>
    <numFmt numFmtId="196" formatCode="_-* #,##0.0\ _₴_-;\-* #,##0.0\ _₴_-;_-* &quot;-&quot;??\ _₴_-;_-@_-"/>
  </numFmts>
  <fonts count="57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56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1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2" fontId="11" fillId="0" borderId="0" xfId="0" applyNumberFormat="1" applyFont="1" applyAlignment="1">
      <alignment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87" fontId="18" fillId="33" borderId="1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/>
    </xf>
    <xf numFmtId="180" fontId="19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 applyProtection="1">
      <alignment/>
      <protection/>
    </xf>
    <xf numFmtId="1" fontId="10" fillId="0" borderId="11" xfId="0" applyNumberFormat="1" applyFont="1" applyBorder="1" applyAlignment="1">
      <alignment horizontal="center" wrapText="1"/>
    </xf>
    <xf numFmtId="1" fontId="12" fillId="0" borderId="11" xfId="0" applyNumberFormat="1" applyFont="1" applyBorder="1" applyAlignment="1">
      <alignment wrapText="1"/>
    </xf>
    <xf numFmtId="1" fontId="15" fillId="0" borderId="11" xfId="0" applyNumberFormat="1" applyFont="1" applyBorder="1" applyAlignment="1">
      <alignment horizontal="center" wrapText="1"/>
    </xf>
    <xf numFmtId="1" fontId="15" fillId="0" borderId="11" xfId="0" applyNumberFormat="1" applyFont="1" applyBorder="1" applyAlignment="1">
      <alignment wrapText="1"/>
    </xf>
    <xf numFmtId="1" fontId="15" fillId="0" borderId="11" xfId="0" applyNumberFormat="1" applyFont="1" applyBorder="1" applyAlignment="1">
      <alignment/>
    </xf>
    <xf numFmtId="49" fontId="17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Alignment="1">
      <alignment horizontal="center"/>
    </xf>
    <xf numFmtId="0" fontId="1" fillId="33" borderId="11" xfId="55" applyFont="1" applyFill="1" applyBorder="1" applyAlignment="1" applyProtection="1">
      <alignment horizontal="center" vertical="center" wrapText="1"/>
      <protection/>
    </xf>
    <xf numFmtId="43" fontId="11" fillId="0" borderId="11" xfId="66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center"/>
    </xf>
    <xf numFmtId="43" fontId="1" fillId="0" borderId="11" xfId="66" applyFont="1" applyBorder="1" applyAlignment="1">
      <alignment horizontal="center" vertical="center"/>
    </xf>
    <xf numFmtId="0" fontId="3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7" fontId="21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/>
      <protection locked="0"/>
    </xf>
    <xf numFmtId="43" fontId="12" fillId="0" borderId="11" xfId="66" applyFont="1" applyBorder="1" applyAlignment="1">
      <alignment horizontal="center" vertical="center"/>
    </xf>
    <xf numFmtId="43" fontId="10" fillId="33" borderId="11" xfId="66" applyFont="1" applyFill="1" applyBorder="1" applyAlignment="1" applyProtection="1">
      <alignment horizontal="center" vertical="center" wrapText="1"/>
      <protection/>
    </xf>
    <xf numFmtId="43" fontId="12" fillId="34" borderId="11" xfId="66" applyFont="1" applyFill="1" applyBorder="1" applyAlignment="1">
      <alignment horizontal="center" vertical="center"/>
    </xf>
    <xf numFmtId="43" fontId="15" fillId="0" borderId="11" xfId="66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0" fontId="16" fillId="33" borderId="0" xfId="0" applyFont="1" applyFill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center" vertical="center"/>
      <protection locked="0"/>
    </xf>
    <xf numFmtId="0" fontId="3" fillId="33" borderId="17" xfId="55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7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" fontId="13" fillId="0" borderId="0" xfId="0" applyNumberFormat="1" applyFont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Додаток 4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showZeros="0" view="pageBreakPreview" zoomScale="60" zoomScaleNormal="60" zoomScalePageLayoutView="0" workbookViewId="0" topLeftCell="A1">
      <pane xSplit="1" ySplit="15" topLeftCell="G10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13" sqref="H113:I113"/>
    </sheetView>
  </sheetViews>
  <sheetFormatPr defaultColWidth="9.33203125" defaultRowHeight="12.75"/>
  <cols>
    <col min="1" max="1" width="110" style="1" customWidth="1"/>
    <col min="2" max="2" width="16.83203125" style="65" customWidth="1"/>
    <col min="3" max="4" width="29.5" style="2" customWidth="1"/>
    <col min="5" max="5" width="26.66015625" style="2" customWidth="1"/>
    <col min="6" max="6" width="22" style="2" customWidth="1"/>
    <col min="7" max="7" width="26" style="2" customWidth="1"/>
    <col min="8" max="8" width="22.66015625" style="2" customWidth="1"/>
    <col min="9" max="9" width="23.66015625" style="2" customWidth="1"/>
    <col min="10" max="10" width="17.33203125" style="2" customWidth="1"/>
    <col min="11" max="11" width="28.83203125" style="2" customWidth="1"/>
    <col min="12" max="12" width="26" style="2" customWidth="1"/>
    <col min="13" max="13" width="26.33203125" style="2" customWidth="1"/>
    <col min="14" max="14" width="20.5" style="2" customWidth="1"/>
    <col min="15" max="22" width="20.83203125" style="2" customWidth="1"/>
  </cols>
  <sheetData>
    <row r="1" spans="11:12" ht="15">
      <c r="K1" s="12"/>
      <c r="L1" s="12"/>
    </row>
    <row r="2" spans="11:12" ht="15">
      <c r="K2" s="12"/>
      <c r="L2" s="12"/>
    </row>
    <row r="3" spans="11:12" ht="15">
      <c r="K3" s="12"/>
      <c r="L3" s="12"/>
    </row>
    <row r="5" spans="1:14" ht="25.5" customHeight="1">
      <c r="A5" s="76" t="s">
        <v>225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8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3.25" customHeight="1" hidden="1">
      <c r="A7" s="25"/>
      <c r="B7" s="66"/>
      <c r="C7" s="25"/>
      <c r="D7" s="25"/>
      <c r="E7" s="25"/>
      <c r="F7" s="25"/>
      <c r="G7" s="25"/>
      <c r="H7" s="25"/>
      <c r="I7" s="25"/>
      <c r="J7" s="25"/>
      <c r="K7" s="33"/>
      <c r="L7" s="33"/>
      <c r="M7" s="34"/>
      <c r="N7" s="34"/>
    </row>
    <row r="8" spans="1:14" ht="9" customHeight="1">
      <c r="A8" s="25"/>
      <c r="B8" s="66"/>
      <c r="C8" s="25"/>
      <c r="D8" s="25"/>
      <c r="E8" s="25"/>
      <c r="F8" s="25"/>
      <c r="G8" s="25"/>
      <c r="H8" s="25"/>
      <c r="I8" s="25"/>
      <c r="J8" s="25"/>
      <c r="K8" s="35"/>
      <c r="L8" s="35"/>
      <c r="M8" s="32"/>
      <c r="N8" s="32"/>
    </row>
    <row r="9" spans="1:14" ht="15" customHeight="1" hidden="1">
      <c r="A9" s="44"/>
      <c r="B9" s="67"/>
      <c r="C9" s="45"/>
      <c r="D9" s="45"/>
      <c r="E9" s="45"/>
      <c r="F9" s="45"/>
      <c r="G9" s="45"/>
      <c r="H9" s="45"/>
      <c r="I9" s="45"/>
      <c r="J9" s="46"/>
      <c r="K9" s="8"/>
      <c r="L9" s="8"/>
      <c r="M9" s="8"/>
      <c r="N9" s="8"/>
    </row>
    <row r="10" spans="1:14" ht="15.75" customHeight="1" hidden="1">
      <c r="A10" s="44"/>
      <c r="B10" s="67"/>
      <c r="C10" s="45"/>
      <c r="D10" s="45"/>
      <c r="E10" s="45"/>
      <c r="F10" s="45"/>
      <c r="G10" s="45"/>
      <c r="H10" s="45"/>
      <c r="I10" s="45"/>
      <c r="J10" s="46"/>
      <c r="K10" s="8"/>
      <c r="L10" s="8"/>
      <c r="M10" s="8"/>
      <c r="N10" s="8"/>
    </row>
    <row r="11" spans="1:14" ht="24.75" customHeight="1">
      <c r="A11" s="47" t="s">
        <v>224</v>
      </c>
      <c r="B11" s="68"/>
      <c r="C11" s="48"/>
      <c r="D11" s="48"/>
      <c r="E11" s="49"/>
      <c r="F11" s="49"/>
      <c r="G11" s="48"/>
      <c r="H11" s="48"/>
      <c r="I11" s="46"/>
      <c r="J11" s="46"/>
      <c r="K11" s="3"/>
      <c r="L11" s="60"/>
      <c r="M11" s="4" t="s">
        <v>94</v>
      </c>
      <c r="N11" s="8"/>
    </row>
    <row r="12" spans="1:14" ht="24.75" customHeight="1">
      <c r="A12" s="77" t="s">
        <v>95</v>
      </c>
      <c r="B12" s="79" t="s">
        <v>96</v>
      </c>
      <c r="C12" s="81" t="s">
        <v>97</v>
      </c>
      <c r="D12" s="81"/>
      <c r="E12" s="81"/>
      <c r="F12" s="81"/>
      <c r="G12" s="80" t="s">
        <v>98</v>
      </c>
      <c r="H12" s="80"/>
      <c r="I12" s="80"/>
      <c r="J12" s="80"/>
      <c r="K12" s="82" t="s">
        <v>99</v>
      </c>
      <c r="L12" s="83"/>
      <c r="M12" s="84"/>
      <c r="N12" s="85"/>
    </row>
    <row r="13" spans="1:14" ht="108" customHeight="1">
      <c r="A13" s="78"/>
      <c r="B13" s="79"/>
      <c r="C13" s="50" t="s">
        <v>100</v>
      </c>
      <c r="D13" s="50" t="s">
        <v>216</v>
      </c>
      <c r="E13" s="50" t="s">
        <v>101</v>
      </c>
      <c r="F13" s="50" t="s">
        <v>102</v>
      </c>
      <c r="G13" s="50" t="s">
        <v>100</v>
      </c>
      <c r="H13" s="50" t="s">
        <v>216</v>
      </c>
      <c r="I13" s="50" t="s">
        <v>101</v>
      </c>
      <c r="J13" s="50" t="s">
        <v>102</v>
      </c>
      <c r="K13" s="50" t="s">
        <v>100</v>
      </c>
      <c r="L13" s="50" t="s">
        <v>216</v>
      </c>
      <c r="M13" s="50" t="s">
        <v>101</v>
      </c>
      <c r="N13" s="50" t="s">
        <v>102</v>
      </c>
    </row>
    <row r="14" spans="1:14" ht="5.25" customHeight="1" hidden="1">
      <c r="A14" s="37"/>
      <c r="B14" s="6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" customHeight="1">
      <c r="A15" s="38" t="s">
        <v>103</v>
      </c>
      <c r="B15" s="70" t="s">
        <v>104</v>
      </c>
      <c r="C15" s="38" t="s">
        <v>105</v>
      </c>
      <c r="D15" s="38" t="s">
        <v>106</v>
      </c>
      <c r="E15" s="38" t="s">
        <v>107</v>
      </c>
      <c r="F15" s="38" t="s">
        <v>108</v>
      </c>
      <c r="G15" s="38" t="s">
        <v>108</v>
      </c>
      <c r="H15" s="38"/>
      <c r="I15" s="38" t="s">
        <v>109</v>
      </c>
      <c r="J15" s="38" t="s">
        <v>110</v>
      </c>
      <c r="K15" s="38" t="s">
        <v>111</v>
      </c>
      <c r="L15" s="38"/>
      <c r="M15" s="38" t="s">
        <v>112</v>
      </c>
      <c r="N15" s="38" t="s">
        <v>113</v>
      </c>
    </row>
    <row r="16" spans="1:22" ht="26.25" customHeight="1">
      <c r="A16" s="39" t="s">
        <v>152</v>
      </c>
      <c r="B16" s="7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ht="20.25">
      <c r="A17" s="28" t="s">
        <v>114</v>
      </c>
      <c r="B17" s="40">
        <v>10000000</v>
      </c>
      <c r="C17" s="61">
        <v>75975000</v>
      </c>
      <c r="D17" s="61">
        <v>17684915</v>
      </c>
      <c r="E17" s="61">
        <v>17775409.13</v>
      </c>
      <c r="F17" s="61">
        <f>E17/D17*100</f>
        <v>100.51170237459439</v>
      </c>
      <c r="G17" s="61">
        <v>42700</v>
      </c>
      <c r="H17" s="61">
        <v>7200</v>
      </c>
      <c r="I17" s="61">
        <v>9980.09</v>
      </c>
      <c r="J17" s="61">
        <f>I17/H17*100</f>
        <v>138.6123611111111</v>
      </c>
      <c r="K17" s="61">
        <f aca="true" t="shared" si="0" ref="K17:K25">SUM(G17+C17)</f>
        <v>76017700</v>
      </c>
      <c r="L17" s="61">
        <f>H17+D17</f>
        <v>17692115</v>
      </c>
      <c r="M17" s="61">
        <f>E17+I17</f>
        <v>17785389.22</v>
      </c>
      <c r="N17" s="61">
        <f>M17/L17*100</f>
        <v>100.52720785502467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ht="39.75">
      <c r="A18" s="26" t="s">
        <v>115</v>
      </c>
      <c r="B18" s="40">
        <v>11000000</v>
      </c>
      <c r="C18" s="61">
        <v>46310000</v>
      </c>
      <c r="D18" s="61">
        <v>11575615</v>
      </c>
      <c r="E18" s="61">
        <v>9386237.73</v>
      </c>
      <c r="F18" s="61">
        <f aca="true" t="shared" si="1" ref="F18:F80">E18/D18*100</f>
        <v>81.08629848176534</v>
      </c>
      <c r="G18" s="61"/>
      <c r="H18" s="61"/>
      <c r="I18" s="61"/>
      <c r="J18" s="61"/>
      <c r="K18" s="61">
        <f t="shared" si="0"/>
        <v>46310000</v>
      </c>
      <c r="L18" s="61">
        <f aca="true" t="shared" si="2" ref="L18:L77">H18+D18</f>
        <v>11575615</v>
      </c>
      <c r="M18" s="61">
        <v>46906743.4</v>
      </c>
      <c r="N18" s="61">
        <f aca="true" t="shared" si="3" ref="N18:N77">M18/L18*100</f>
        <v>405.22031356433325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ht="25.5" customHeight="1">
      <c r="A19" s="27" t="s">
        <v>116</v>
      </c>
      <c r="B19" s="40">
        <v>11010000</v>
      </c>
      <c r="C19" s="61">
        <v>46310000</v>
      </c>
      <c r="D19" s="61">
        <v>11575615</v>
      </c>
      <c r="E19" s="61">
        <v>9386237.73</v>
      </c>
      <c r="F19" s="61">
        <f t="shared" si="1"/>
        <v>81.08629848176534</v>
      </c>
      <c r="G19" s="61"/>
      <c r="H19" s="61"/>
      <c r="I19" s="61"/>
      <c r="J19" s="61"/>
      <c r="K19" s="61">
        <f t="shared" si="0"/>
        <v>46310000</v>
      </c>
      <c r="L19" s="61">
        <f t="shared" si="2"/>
        <v>11575615</v>
      </c>
      <c r="M19" s="61">
        <f aca="true" t="shared" si="4" ref="M19:M77">E19+I19</f>
        <v>9386237.73</v>
      </c>
      <c r="N19" s="61">
        <f t="shared" si="3"/>
        <v>81.08629848176534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ht="40.5">
      <c r="A20" s="27" t="s">
        <v>117</v>
      </c>
      <c r="B20" s="40">
        <v>11010100</v>
      </c>
      <c r="C20" s="61">
        <v>39500000</v>
      </c>
      <c r="D20" s="61">
        <v>8530615</v>
      </c>
      <c r="E20" s="61">
        <v>7985361.5</v>
      </c>
      <c r="F20" s="61">
        <f t="shared" si="1"/>
        <v>93.60827443273433</v>
      </c>
      <c r="G20" s="61"/>
      <c r="H20" s="61"/>
      <c r="I20" s="61"/>
      <c r="J20" s="61"/>
      <c r="K20" s="61">
        <f t="shared" si="0"/>
        <v>39500000</v>
      </c>
      <c r="L20" s="61">
        <f t="shared" si="2"/>
        <v>8530615</v>
      </c>
      <c r="M20" s="61">
        <v>36525840.53</v>
      </c>
      <c r="N20" s="61">
        <f t="shared" si="3"/>
        <v>428.173590415228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ht="61.5">
      <c r="A21" s="27" t="s">
        <v>118</v>
      </c>
      <c r="B21" s="40">
        <v>11010200</v>
      </c>
      <c r="C21" s="61">
        <v>4500000</v>
      </c>
      <c r="D21" s="61">
        <v>2670000</v>
      </c>
      <c r="E21" s="61">
        <v>1301344.58</v>
      </c>
      <c r="F21" s="61">
        <f t="shared" si="1"/>
        <v>48.73949737827716</v>
      </c>
      <c r="G21" s="61"/>
      <c r="H21" s="61"/>
      <c r="I21" s="61"/>
      <c r="J21" s="61"/>
      <c r="K21" s="61">
        <f t="shared" si="0"/>
        <v>4500000</v>
      </c>
      <c r="L21" s="61">
        <f t="shared" si="2"/>
        <v>2670000</v>
      </c>
      <c r="M21" s="61">
        <v>7065114.02</v>
      </c>
      <c r="N21" s="61">
        <f t="shared" si="3"/>
        <v>264.6110119850187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ht="40.5">
      <c r="A22" s="27" t="s">
        <v>119</v>
      </c>
      <c r="B22" s="40">
        <v>11010400</v>
      </c>
      <c r="C22" s="61">
        <v>2200000</v>
      </c>
      <c r="D22" s="61">
        <v>315000</v>
      </c>
      <c r="E22" s="61">
        <v>102905.01</v>
      </c>
      <c r="F22" s="61">
        <f t="shared" si="1"/>
        <v>32.66825714285714</v>
      </c>
      <c r="G22" s="61"/>
      <c r="H22" s="61"/>
      <c r="I22" s="61"/>
      <c r="J22" s="61"/>
      <c r="K22" s="61">
        <f t="shared" si="0"/>
        <v>2200000</v>
      </c>
      <c r="L22" s="61">
        <f t="shared" si="2"/>
        <v>315000</v>
      </c>
      <c r="M22" s="61">
        <v>3218014.83</v>
      </c>
      <c r="N22" s="61">
        <f t="shared" si="3"/>
        <v>1021.5920095238096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ht="40.5">
      <c r="A23" s="27" t="s">
        <v>120</v>
      </c>
      <c r="B23" s="40">
        <v>11010500</v>
      </c>
      <c r="C23" s="61">
        <v>110000</v>
      </c>
      <c r="D23" s="61">
        <v>60000</v>
      </c>
      <c r="E23" s="61">
        <v>-3373.36</v>
      </c>
      <c r="F23" s="61">
        <f t="shared" si="1"/>
        <v>-5.622266666666667</v>
      </c>
      <c r="G23" s="61"/>
      <c r="H23" s="61"/>
      <c r="I23" s="61"/>
      <c r="J23" s="61"/>
      <c r="K23" s="61">
        <f t="shared" si="0"/>
        <v>110000</v>
      </c>
      <c r="L23" s="61">
        <f t="shared" si="2"/>
        <v>60000</v>
      </c>
      <c r="M23" s="61">
        <f t="shared" si="4"/>
        <v>-3373.36</v>
      </c>
      <c r="N23" s="61">
        <f t="shared" si="3"/>
        <v>-5.622266666666667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ht="20.25">
      <c r="A24" s="26" t="s">
        <v>121</v>
      </c>
      <c r="B24" s="40">
        <v>13000000</v>
      </c>
      <c r="C24" s="61">
        <v>1986700</v>
      </c>
      <c r="D24" s="61">
        <v>315000</v>
      </c>
      <c r="E24" s="61">
        <v>356878.88</v>
      </c>
      <c r="F24" s="61">
        <f t="shared" si="1"/>
        <v>113.29488253968253</v>
      </c>
      <c r="G24" s="61"/>
      <c r="H24" s="61"/>
      <c r="I24" s="61"/>
      <c r="J24" s="61"/>
      <c r="K24" s="61">
        <f t="shared" si="0"/>
        <v>1986700</v>
      </c>
      <c r="L24" s="61">
        <f t="shared" si="2"/>
        <v>315000</v>
      </c>
      <c r="M24" s="61">
        <f t="shared" si="4"/>
        <v>356878.88</v>
      </c>
      <c r="N24" s="61">
        <f t="shared" si="3"/>
        <v>113.29488253968253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ht="20.25">
      <c r="A25" s="27" t="s">
        <v>153</v>
      </c>
      <c r="B25" s="40">
        <v>13010000</v>
      </c>
      <c r="C25" s="61">
        <v>1920000</v>
      </c>
      <c r="D25" s="61">
        <v>300000</v>
      </c>
      <c r="E25" s="61">
        <v>340521.12</v>
      </c>
      <c r="F25" s="61">
        <f t="shared" si="1"/>
        <v>113.50704</v>
      </c>
      <c r="G25" s="61"/>
      <c r="H25" s="61"/>
      <c r="I25" s="61"/>
      <c r="J25" s="61"/>
      <c r="K25" s="61">
        <f t="shared" si="0"/>
        <v>1920000</v>
      </c>
      <c r="L25" s="61">
        <f t="shared" si="2"/>
        <v>300000</v>
      </c>
      <c r="M25" s="61">
        <f t="shared" si="4"/>
        <v>340521.12</v>
      </c>
      <c r="N25" s="61">
        <f t="shared" si="3"/>
        <v>113.50704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ht="40.5">
      <c r="A26" s="27" t="s">
        <v>154</v>
      </c>
      <c r="B26" s="40">
        <v>13010100</v>
      </c>
      <c r="C26" s="61">
        <v>1230000</v>
      </c>
      <c r="D26" s="61">
        <v>150000</v>
      </c>
      <c r="E26" s="61">
        <v>200478.12</v>
      </c>
      <c r="F26" s="61">
        <f t="shared" si="1"/>
        <v>133.65207999999998</v>
      </c>
      <c r="G26" s="61"/>
      <c r="H26" s="61"/>
      <c r="I26" s="61"/>
      <c r="J26" s="61"/>
      <c r="K26" s="61">
        <f>C26+G26</f>
        <v>1230000</v>
      </c>
      <c r="L26" s="61">
        <f t="shared" si="2"/>
        <v>150000</v>
      </c>
      <c r="M26" s="61">
        <f t="shared" si="4"/>
        <v>200478.12</v>
      </c>
      <c r="N26" s="61">
        <f t="shared" si="3"/>
        <v>133.65207999999998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ht="61.5">
      <c r="A27" s="27" t="s">
        <v>155</v>
      </c>
      <c r="B27" s="40">
        <v>13010200</v>
      </c>
      <c r="C27" s="61">
        <v>690000</v>
      </c>
      <c r="D27" s="61">
        <v>150000</v>
      </c>
      <c r="E27" s="61">
        <v>140043</v>
      </c>
      <c r="F27" s="61">
        <f t="shared" si="1"/>
        <v>93.362</v>
      </c>
      <c r="G27" s="61"/>
      <c r="H27" s="61"/>
      <c r="I27" s="61"/>
      <c r="J27" s="61"/>
      <c r="K27" s="61">
        <f aca="true" t="shared" si="5" ref="K27:K67">SUM(G27+C27)</f>
        <v>690000</v>
      </c>
      <c r="L27" s="61">
        <f t="shared" si="2"/>
        <v>150000</v>
      </c>
      <c r="M27" s="61">
        <f t="shared" si="4"/>
        <v>140043</v>
      </c>
      <c r="N27" s="61">
        <f t="shared" si="3"/>
        <v>93.362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ht="20.25">
      <c r="A28" s="27" t="s">
        <v>122</v>
      </c>
      <c r="B28" s="40">
        <v>13030000</v>
      </c>
      <c r="C28" s="61">
        <v>35200</v>
      </c>
      <c r="D28" s="61">
        <v>5000</v>
      </c>
      <c r="E28" s="61">
        <v>6062.07</v>
      </c>
      <c r="F28" s="61">
        <f t="shared" si="1"/>
        <v>121.24139999999998</v>
      </c>
      <c r="G28" s="61"/>
      <c r="H28" s="61"/>
      <c r="I28" s="61"/>
      <c r="J28" s="61"/>
      <c r="K28" s="61">
        <f t="shared" si="5"/>
        <v>35200</v>
      </c>
      <c r="L28" s="61">
        <f t="shared" si="2"/>
        <v>5000</v>
      </c>
      <c r="M28" s="61">
        <f t="shared" si="4"/>
        <v>6062.07</v>
      </c>
      <c r="N28" s="61">
        <f t="shared" si="3"/>
        <v>121.24139999999998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ht="40.5">
      <c r="A29" s="27" t="s">
        <v>123</v>
      </c>
      <c r="B29" s="40">
        <v>13030100</v>
      </c>
      <c r="C29" s="61">
        <v>35200</v>
      </c>
      <c r="D29" s="61">
        <v>5000</v>
      </c>
      <c r="E29" s="61">
        <v>6062.07</v>
      </c>
      <c r="F29" s="61">
        <f t="shared" si="1"/>
        <v>121.24139999999998</v>
      </c>
      <c r="G29" s="61"/>
      <c r="H29" s="61"/>
      <c r="I29" s="61"/>
      <c r="J29" s="61"/>
      <c r="K29" s="61">
        <f t="shared" si="5"/>
        <v>35200</v>
      </c>
      <c r="L29" s="61">
        <f t="shared" si="2"/>
        <v>5000</v>
      </c>
      <c r="M29" s="61">
        <f t="shared" si="4"/>
        <v>6062.07</v>
      </c>
      <c r="N29" s="61">
        <f t="shared" si="3"/>
        <v>121.24139999999998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ht="20.25">
      <c r="A30" s="27" t="s">
        <v>156</v>
      </c>
      <c r="B30" s="40">
        <v>13040000</v>
      </c>
      <c r="C30" s="61">
        <v>31500</v>
      </c>
      <c r="D30" s="61">
        <v>10000</v>
      </c>
      <c r="E30" s="61">
        <v>10295.69</v>
      </c>
      <c r="F30" s="61">
        <f t="shared" si="1"/>
        <v>102.95689999999999</v>
      </c>
      <c r="G30" s="61"/>
      <c r="H30" s="61"/>
      <c r="I30" s="61"/>
      <c r="J30" s="61"/>
      <c r="K30" s="61">
        <f t="shared" si="5"/>
        <v>31500</v>
      </c>
      <c r="L30" s="61">
        <f t="shared" si="2"/>
        <v>10000</v>
      </c>
      <c r="M30" s="61">
        <f t="shared" si="4"/>
        <v>10295.69</v>
      </c>
      <c r="N30" s="61">
        <f t="shared" si="3"/>
        <v>102.95689999999999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ht="40.5">
      <c r="A31" s="27" t="s">
        <v>157</v>
      </c>
      <c r="B31" s="40">
        <v>13040100</v>
      </c>
      <c r="C31" s="61">
        <v>31500</v>
      </c>
      <c r="D31" s="61">
        <v>10000</v>
      </c>
      <c r="E31" s="61">
        <v>10295.69</v>
      </c>
      <c r="F31" s="61">
        <f t="shared" si="1"/>
        <v>102.95689999999999</v>
      </c>
      <c r="G31" s="61"/>
      <c r="H31" s="61"/>
      <c r="I31" s="61"/>
      <c r="J31" s="61"/>
      <c r="K31" s="61">
        <f t="shared" si="5"/>
        <v>31500</v>
      </c>
      <c r="L31" s="61">
        <f t="shared" si="2"/>
        <v>10000</v>
      </c>
      <c r="M31" s="61">
        <f t="shared" si="4"/>
        <v>10295.69</v>
      </c>
      <c r="N31" s="61">
        <f t="shared" si="3"/>
        <v>102.95689999999999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ht="20.25">
      <c r="A32" s="26" t="s">
        <v>158</v>
      </c>
      <c r="B32" s="40">
        <v>14000000</v>
      </c>
      <c r="C32" s="61">
        <v>4961100</v>
      </c>
      <c r="D32" s="61">
        <v>895000</v>
      </c>
      <c r="E32" s="61">
        <v>1534912.34</v>
      </c>
      <c r="F32" s="61">
        <f t="shared" si="1"/>
        <v>171.49858547486033</v>
      </c>
      <c r="G32" s="61"/>
      <c r="H32" s="61"/>
      <c r="I32" s="61"/>
      <c r="J32" s="61"/>
      <c r="K32" s="61">
        <f t="shared" si="5"/>
        <v>4961100</v>
      </c>
      <c r="L32" s="61">
        <f t="shared" si="2"/>
        <v>895000</v>
      </c>
      <c r="M32" s="61">
        <f t="shared" si="4"/>
        <v>1534912.34</v>
      </c>
      <c r="N32" s="61">
        <f t="shared" si="3"/>
        <v>171.49858547486033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20.25">
      <c r="A33" s="27" t="s">
        <v>159</v>
      </c>
      <c r="B33" s="40">
        <v>14020000</v>
      </c>
      <c r="C33" s="61">
        <v>650000</v>
      </c>
      <c r="D33" s="61">
        <v>100000</v>
      </c>
      <c r="E33" s="61">
        <v>134283.94</v>
      </c>
      <c r="F33" s="61">
        <f t="shared" si="1"/>
        <v>134.28394</v>
      </c>
      <c r="G33" s="61"/>
      <c r="H33" s="61"/>
      <c r="I33" s="61"/>
      <c r="J33" s="61"/>
      <c r="K33" s="61">
        <f t="shared" si="5"/>
        <v>650000</v>
      </c>
      <c r="L33" s="61">
        <f t="shared" si="2"/>
        <v>100000</v>
      </c>
      <c r="M33" s="61">
        <f t="shared" si="4"/>
        <v>134283.94</v>
      </c>
      <c r="N33" s="61">
        <f t="shared" si="3"/>
        <v>134.28394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ht="20.25">
      <c r="A34" s="27" t="s">
        <v>160</v>
      </c>
      <c r="B34" s="40">
        <v>14021900</v>
      </c>
      <c r="C34" s="61">
        <v>650000</v>
      </c>
      <c r="D34" s="61">
        <v>100000</v>
      </c>
      <c r="E34" s="61">
        <v>134283.94</v>
      </c>
      <c r="F34" s="61">
        <f t="shared" si="1"/>
        <v>134.28394</v>
      </c>
      <c r="G34" s="61"/>
      <c r="H34" s="61"/>
      <c r="I34" s="61"/>
      <c r="J34" s="61"/>
      <c r="K34" s="61">
        <f t="shared" si="5"/>
        <v>650000</v>
      </c>
      <c r="L34" s="61">
        <f t="shared" si="2"/>
        <v>100000</v>
      </c>
      <c r="M34" s="61">
        <f t="shared" si="4"/>
        <v>134283.94</v>
      </c>
      <c r="N34" s="61">
        <f t="shared" si="3"/>
        <v>134.28394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ht="40.5">
      <c r="A35" s="27" t="s">
        <v>161</v>
      </c>
      <c r="B35" s="40">
        <v>14030000</v>
      </c>
      <c r="C35" s="61">
        <v>2300200</v>
      </c>
      <c r="D35" s="61">
        <v>300000</v>
      </c>
      <c r="E35" s="61">
        <v>795799.6</v>
      </c>
      <c r="F35" s="61">
        <f t="shared" si="1"/>
        <v>265.2665333333333</v>
      </c>
      <c r="G35" s="61"/>
      <c r="H35" s="61"/>
      <c r="I35" s="61"/>
      <c r="J35" s="61"/>
      <c r="K35" s="61">
        <f t="shared" si="5"/>
        <v>2300200</v>
      </c>
      <c r="L35" s="61">
        <f t="shared" si="2"/>
        <v>300000</v>
      </c>
      <c r="M35" s="61">
        <f t="shared" si="4"/>
        <v>795799.6</v>
      </c>
      <c r="N35" s="61">
        <f t="shared" si="3"/>
        <v>265.2665333333333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ht="20.25">
      <c r="A36" s="27" t="s">
        <v>160</v>
      </c>
      <c r="B36" s="40">
        <v>14031900</v>
      </c>
      <c r="C36" s="61">
        <v>2300200</v>
      </c>
      <c r="D36" s="61">
        <v>300000</v>
      </c>
      <c r="E36" s="61">
        <v>795799.6</v>
      </c>
      <c r="F36" s="61">
        <f t="shared" si="1"/>
        <v>265.2665333333333</v>
      </c>
      <c r="G36" s="61"/>
      <c r="H36" s="61"/>
      <c r="I36" s="61"/>
      <c r="J36" s="61"/>
      <c r="K36" s="61">
        <f t="shared" si="5"/>
        <v>2300200</v>
      </c>
      <c r="L36" s="61">
        <f t="shared" si="2"/>
        <v>300000</v>
      </c>
      <c r="M36" s="61">
        <f t="shared" si="4"/>
        <v>795799.6</v>
      </c>
      <c r="N36" s="61">
        <f t="shared" si="3"/>
        <v>265.2665333333333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</row>
    <row r="37" spans="1:22" ht="40.5">
      <c r="A37" s="27" t="s">
        <v>162</v>
      </c>
      <c r="B37" s="40">
        <v>14040000</v>
      </c>
      <c r="C37" s="61">
        <v>2010900</v>
      </c>
      <c r="D37" s="61">
        <v>495000</v>
      </c>
      <c r="E37" s="61">
        <v>604828.8</v>
      </c>
      <c r="F37" s="61">
        <f t="shared" si="1"/>
        <v>122.18763636363636</v>
      </c>
      <c r="G37" s="61"/>
      <c r="H37" s="61"/>
      <c r="I37" s="61"/>
      <c r="J37" s="61"/>
      <c r="K37" s="61">
        <f t="shared" si="5"/>
        <v>2010900</v>
      </c>
      <c r="L37" s="61">
        <f t="shared" si="2"/>
        <v>495000</v>
      </c>
      <c r="M37" s="61">
        <f t="shared" si="4"/>
        <v>604828.8</v>
      </c>
      <c r="N37" s="61">
        <f t="shared" si="3"/>
        <v>122.18763636363636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1:14" ht="81.75">
      <c r="A38" s="27" t="s">
        <v>214</v>
      </c>
      <c r="B38" s="40">
        <v>14040100</v>
      </c>
      <c r="C38" s="61">
        <v>480300</v>
      </c>
      <c r="D38" s="61">
        <v>120000</v>
      </c>
      <c r="E38" s="61">
        <v>179593.3</v>
      </c>
      <c r="F38" s="61">
        <f t="shared" si="1"/>
        <v>149.66108333333332</v>
      </c>
      <c r="G38" s="61"/>
      <c r="H38" s="61"/>
      <c r="I38" s="61"/>
      <c r="J38" s="61"/>
      <c r="K38" s="61">
        <f t="shared" si="5"/>
        <v>480300</v>
      </c>
      <c r="L38" s="61">
        <f t="shared" si="2"/>
        <v>120000</v>
      </c>
      <c r="M38" s="61">
        <f t="shared" si="4"/>
        <v>179593.3</v>
      </c>
      <c r="N38" s="61">
        <f t="shared" si="3"/>
        <v>149.66108333333332</v>
      </c>
    </row>
    <row r="39" spans="1:14" ht="61.5">
      <c r="A39" s="27" t="s">
        <v>215</v>
      </c>
      <c r="B39" s="40">
        <v>14040200</v>
      </c>
      <c r="C39" s="61">
        <v>1530600</v>
      </c>
      <c r="D39" s="61">
        <v>375000</v>
      </c>
      <c r="E39" s="61">
        <v>425235.5</v>
      </c>
      <c r="F39" s="61">
        <f t="shared" si="1"/>
        <v>113.39613333333334</v>
      </c>
      <c r="G39" s="61"/>
      <c r="H39" s="61"/>
      <c r="I39" s="61"/>
      <c r="J39" s="61"/>
      <c r="K39" s="61">
        <f t="shared" si="5"/>
        <v>1530600</v>
      </c>
      <c r="L39" s="61">
        <f t="shared" si="2"/>
        <v>375000</v>
      </c>
      <c r="M39" s="61">
        <f t="shared" si="4"/>
        <v>425235.5</v>
      </c>
      <c r="N39" s="61">
        <f t="shared" si="3"/>
        <v>113.39613333333334</v>
      </c>
    </row>
    <row r="40" spans="1:22" ht="39.75">
      <c r="A40" s="26" t="s">
        <v>163</v>
      </c>
      <c r="B40" s="40">
        <v>18000000</v>
      </c>
      <c r="C40" s="61">
        <v>22717200</v>
      </c>
      <c r="D40" s="61">
        <v>4899300</v>
      </c>
      <c r="E40" s="61">
        <v>6497380.18</v>
      </c>
      <c r="F40" s="61">
        <f t="shared" si="1"/>
        <v>132.61854101606352</v>
      </c>
      <c r="G40" s="61"/>
      <c r="H40" s="61"/>
      <c r="I40" s="61"/>
      <c r="J40" s="61"/>
      <c r="K40" s="61">
        <f t="shared" si="5"/>
        <v>22717200</v>
      </c>
      <c r="L40" s="61">
        <f t="shared" si="2"/>
        <v>4899300</v>
      </c>
      <c r="M40" s="61">
        <f t="shared" si="4"/>
        <v>6497380.18</v>
      </c>
      <c r="N40" s="61">
        <f t="shared" si="3"/>
        <v>132.61854101606352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1:22" ht="20.25">
      <c r="A41" s="27" t="s">
        <v>164</v>
      </c>
      <c r="B41" s="40">
        <v>18010000</v>
      </c>
      <c r="C41" s="61">
        <v>7786500</v>
      </c>
      <c r="D41" s="61">
        <v>1309300</v>
      </c>
      <c r="E41" s="61">
        <v>1545516.47</v>
      </c>
      <c r="F41" s="61">
        <f t="shared" si="1"/>
        <v>118.04143206293438</v>
      </c>
      <c r="G41" s="61"/>
      <c r="H41" s="61"/>
      <c r="I41" s="61"/>
      <c r="J41" s="61"/>
      <c r="K41" s="61">
        <f t="shared" si="5"/>
        <v>7786500</v>
      </c>
      <c r="L41" s="61">
        <f t="shared" si="2"/>
        <v>1309300</v>
      </c>
      <c r="M41" s="61">
        <f t="shared" si="4"/>
        <v>1545516.47</v>
      </c>
      <c r="N41" s="61">
        <f t="shared" si="3"/>
        <v>118.04143206293438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ht="40.5">
      <c r="A42" s="27" t="s">
        <v>165</v>
      </c>
      <c r="B42" s="40">
        <v>18010100</v>
      </c>
      <c r="C42" s="61">
        <v>35000</v>
      </c>
      <c r="D42" s="61">
        <v>0</v>
      </c>
      <c r="E42" s="61">
        <v>569.37</v>
      </c>
      <c r="F42" s="61">
        <v>0</v>
      </c>
      <c r="G42" s="61"/>
      <c r="H42" s="61"/>
      <c r="I42" s="61"/>
      <c r="J42" s="61"/>
      <c r="K42" s="61">
        <f t="shared" si="5"/>
        <v>35000</v>
      </c>
      <c r="L42" s="61">
        <f t="shared" si="2"/>
        <v>0</v>
      </c>
      <c r="M42" s="61">
        <f t="shared" si="4"/>
        <v>569.37</v>
      </c>
      <c r="N42" s="61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 ht="40.5">
      <c r="A43" s="27" t="s">
        <v>166</v>
      </c>
      <c r="B43" s="40">
        <v>18010200</v>
      </c>
      <c r="C43" s="61">
        <v>27300</v>
      </c>
      <c r="D43" s="61">
        <v>27300</v>
      </c>
      <c r="E43" s="61">
        <v>37748.9</v>
      </c>
      <c r="F43" s="61">
        <f t="shared" si="1"/>
        <v>138.274358974359</v>
      </c>
      <c r="G43" s="61"/>
      <c r="H43" s="61"/>
      <c r="I43" s="61"/>
      <c r="J43" s="61"/>
      <c r="K43" s="61">
        <f t="shared" si="5"/>
        <v>27300</v>
      </c>
      <c r="L43" s="61">
        <f t="shared" si="2"/>
        <v>27300</v>
      </c>
      <c r="M43" s="61">
        <f t="shared" si="4"/>
        <v>37748.9</v>
      </c>
      <c r="N43" s="61">
        <f t="shared" si="3"/>
        <v>138.274358974359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 ht="40.5">
      <c r="A44" s="27" t="s">
        <v>167</v>
      </c>
      <c r="B44" s="40">
        <v>18010300</v>
      </c>
      <c r="C44" s="61">
        <v>250500</v>
      </c>
      <c r="D44" s="61">
        <v>0</v>
      </c>
      <c r="E44" s="61">
        <v>31525.44</v>
      </c>
      <c r="F44" s="61">
        <v>0</v>
      </c>
      <c r="G44" s="61"/>
      <c r="H44" s="61"/>
      <c r="I44" s="61"/>
      <c r="J44" s="61"/>
      <c r="K44" s="61">
        <f t="shared" si="5"/>
        <v>250500</v>
      </c>
      <c r="L44" s="61">
        <f t="shared" si="2"/>
        <v>0</v>
      </c>
      <c r="M44" s="61">
        <f t="shared" si="4"/>
        <v>31525.44</v>
      </c>
      <c r="N44" s="61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ht="40.5">
      <c r="A45" s="27" t="s">
        <v>168</v>
      </c>
      <c r="B45" s="40">
        <v>18010400</v>
      </c>
      <c r="C45" s="61">
        <v>830200</v>
      </c>
      <c r="D45" s="61">
        <v>80000</v>
      </c>
      <c r="E45" s="61">
        <v>220768.73</v>
      </c>
      <c r="F45" s="61">
        <f t="shared" si="1"/>
        <v>275.9609125</v>
      </c>
      <c r="G45" s="61"/>
      <c r="H45" s="61"/>
      <c r="I45" s="61"/>
      <c r="J45" s="61"/>
      <c r="K45" s="61">
        <f t="shared" si="5"/>
        <v>830200</v>
      </c>
      <c r="L45" s="61">
        <f t="shared" si="2"/>
        <v>80000</v>
      </c>
      <c r="M45" s="61">
        <f t="shared" si="4"/>
        <v>220768.73</v>
      </c>
      <c r="N45" s="61">
        <f t="shared" si="3"/>
        <v>275.9609125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 ht="20.25">
      <c r="A46" s="27" t="s">
        <v>169</v>
      </c>
      <c r="B46" s="40">
        <v>18010500</v>
      </c>
      <c r="C46" s="61">
        <v>1200000</v>
      </c>
      <c r="D46" s="61">
        <v>300000</v>
      </c>
      <c r="E46" s="61">
        <v>289499.52</v>
      </c>
      <c r="F46" s="61">
        <f t="shared" si="1"/>
        <v>96.49984</v>
      </c>
      <c r="G46" s="61"/>
      <c r="H46" s="61"/>
      <c r="I46" s="61"/>
      <c r="J46" s="61"/>
      <c r="K46" s="61">
        <f t="shared" si="5"/>
        <v>1200000</v>
      </c>
      <c r="L46" s="61">
        <f t="shared" si="2"/>
        <v>300000</v>
      </c>
      <c r="M46" s="61">
        <f t="shared" si="4"/>
        <v>289499.52</v>
      </c>
      <c r="N46" s="61">
        <f t="shared" si="3"/>
        <v>96.49984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ht="20.25">
      <c r="A47" s="27" t="s">
        <v>170</v>
      </c>
      <c r="B47" s="40">
        <v>18010600</v>
      </c>
      <c r="C47" s="61">
        <v>3500000</v>
      </c>
      <c r="D47" s="61">
        <v>830000</v>
      </c>
      <c r="E47" s="61">
        <v>867591.38</v>
      </c>
      <c r="F47" s="61">
        <f t="shared" si="1"/>
        <v>104.52908192771085</v>
      </c>
      <c r="G47" s="61"/>
      <c r="H47" s="61"/>
      <c r="I47" s="61"/>
      <c r="J47" s="61"/>
      <c r="K47" s="61">
        <f t="shared" si="5"/>
        <v>3500000</v>
      </c>
      <c r="L47" s="61">
        <f t="shared" si="2"/>
        <v>830000</v>
      </c>
      <c r="M47" s="61">
        <f t="shared" si="4"/>
        <v>867591.38</v>
      </c>
      <c r="N47" s="61">
        <f t="shared" si="3"/>
        <v>104.52908192771085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ht="20.25">
      <c r="A48" s="27" t="s">
        <v>171</v>
      </c>
      <c r="B48" s="40">
        <v>18010700</v>
      </c>
      <c r="C48" s="61">
        <v>1550000</v>
      </c>
      <c r="D48" s="61">
        <v>12000</v>
      </c>
      <c r="E48" s="61">
        <v>54323.56</v>
      </c>
      <c r="F48" s="61">
        <f t="shared" si="1"/>
        <v>452.69633333333326</v>
      </c>
      <c r="G48" s="61"/>
      <c r="H48" s="61"/>
      <c r="I48" s="61"/>
      <c r="J48" s="61"/>
      <c r="K48" s="61">
        <f t="shared" si="5"/>
        <v>1550000</v>
      </c>
      <c r="L48" s="61">
        <f t="shared" si="2"/>
        <v>12000</v>
      </c>
      <c r="M48" s="61">
        <f t="shared" si="4"/>
        <v>54323.56</v>
      </c>
      <c r="N48" s="61">
        <f t="shared" si="3"/>
        <v>452.69633333333326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 ht="20.25">
      <c r="A49" s="27" t="s">
        <v>172</v>
      </c>
      <c r="B49" s="40">
        <v>18010900</v>
      </c>
      <c r="C49" s="61">
        <v>400000</v>
      </c>
      <c r="D49" s="61">
        <v>60000</v>
      </c>
      <c r="E49" s="61">
        <v>43489.57</v>
      </c>
      <c r="F49" s="61">
        <f t="shared" si="1"/>
        <v>72.48261666666667</v>
      </c>
      <c r="G49" s="61"/>
      <c r="H49" s="61"/>
      <c r="I49" s="61"/>
      <c r="J49" s="61"/>
      <c r="K49" s="61">
        <f t="shared" si="5"/>
        <v>400000</v>
      </c>
      <c r="L49" s="61">
        <f t="shared" si="2"/>
        <v>60000</v>
      </c>
      <c r="M49" s="61">
        <f t="shared" si="4"/>
        <v>43489.57</v>
      </c>
      <c r="N49" s="61">
        <f t="shared" si="3"/>
        <v>72.48261666666667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2" ht="20.25">
      <c r="A50" s="27" t="s">
        <v>173</v>
      </c>
      <c r="B50" s="40">
        <v>18011000</v>
      </c>
      <c r="C50" s="61">
        <f>SUM(C51)</f>
        <v>25000</v>
      </c>
      <c r="D50" s="61"/>
      <c r="E50" s="61">
        <v>0</v>
      </c>
      <c r="F50" s="61"/>
      <c r="G50" s="61"/>
      <c r="H50" s="61"/>
      <c r="I50" s="61"/>
      <c r="J50" s="61"/>
      <c r="K50" s="61">
        <f t="shared" si="5"/>
        <v>25000</v>
      </c>
      <c r="L50" s="61">
        <f t="shared" si="2"/>
        <v>0</v>
      </c>
      <c r="M50" s="61">
        <f t="shared" si="4"/>
        <v>0</v>
      </c>
      <c r="N50" s="61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</row>
    <row r="51" spans="1:22" ht="20.25">
      <c r="A51" s="27" t="s">
        <v>174</v>
      </c>
      <c r="B51" s="40">
        <v>18011100</v>
      </c>
      <c r="C51" s="61">
        <v>25000</v>
      </c>
      <c r="D51" s="61">
        <v>0</v>
      </c>
      <c r="E51" s="61">
        <v>0</v>
      </c>
      <c r="F51" s="61">
        <v>0</v>
      </c>
      <c r="G51" s="61"/>
      <c r="H51" s="61"/>
      <c r="I51" s="61"/>
      <c r="J51" s="61"/>
      <c r="K51" s="61">
        <f t="shared" si="5"/>
        <v>25000</v>
      </c>
      <c r="L51" s="61">
        <f t="shared" si="2"/>
        <v>0</v>
      </c>
      <c r="M51" s="61">
        <f t="shared" si="4"/>
        <v>0</v>
      </c>
      <c r="N51" s="61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 ht="20.25">
      <c r="A52" s="27" t="s">
        <v>175</v>
      </c>
      <c r="B52" s="40">
        <v>18030000</v>
      </c>
      <c r="C52" s="61">
        <v>380700</v>
      </c>
      <c r="D52" s="61">
        <v>150000</v>
      </c>
      <c r="E52" s="61">
        <v>63732.5</v>
      </c>
      <c r="F52" s="61">
        <f t="shared" si="1"/>
        <v>42.48833333333334</v>
      </c>
      <c r="G52" s="61"/>
      <c r="H52" s="61"/>
      <c r="I52" s="61"/>
      <c r="J52" s="61"/>
      <c r="K52" s="61">
        <f t="shared" si="5"/>
        <v>380700</v>
      </c>
      <c r="L52" s="61">
        <f t="shared" si="2"/>
        <v>150000</v>
      </c>
      <c r="M52" s="61">
        <f t="shared" si="4"/>
        <v>63732.5</v>
      </c>
      <c r="N52" s="61">
        <f t="shared" si="3"/>
        <v>42.48833333333334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20.25">
      <c r="A53" s="27" t="s">
        <v>176</v>
      </c>
      <c r="B53" s="40">
        <v>18030100</v>
      </c>
      <c r="C53" s="61">
        <v>380700</v>
      </c>
      <c r="D53" s="61">
        <v>150000</v>
      </c>
      <c r="E53" s="61">
        <v>63732.5</v>
      </c>
      <c r="F53" s="61">
        <f t="shared" si="1"/>
        <v>42.48833333333334</v>
      </c>
      <c r="G53" s="61"/>
      <c r="H53" s="61"/>
      <c r="I53" s="61"/>
      <c r="J53" s="61"/>
      <c r="K53" s="61">
        <f t="shared" si="5"/>
        <v>380700</v>
      </c>
      <c r="L53" s="61">
        <f t="shared" si="2"/>
        <v>150000</v>
      </c>
      <c r="M53" s="61">
        <f t="shared" si="4"/>
        <v>63732.5</v>
      </c>
      <c r="N53" s="61">
        <f t="shared" si="3"/>
        <v>42.48833333333334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 ht="20.25">
      <c r="A54" s="27" t="s">
        <v>177</v>
      </c>
      <c r="B54" s="40">
        <v>18050000</v>
      </c>
      <c r="C54" s="61">
        <v>14550000</v>
      </c>
      <c r="D54" s="61">
        <v>3440000</v>
      </c>
      <c r="E54" s="61">
        <v>4888131.21</v>
      </c>
      <c r="F54" s="61">
        <f t="shared" si="1"/>
        <v>142.0968375</v>
      </c>
      <c r="G54" s="61"/>
      <c r="H54" s="61"/>
      <c r="I54" s="61"/>
      <c r="J54" s="61"/>
      <c r="K54" s="61">
        <f t="shared" si="5"/>
        <v>14550000</v>
      </c>
      <c r="L54" s="61">
        <f t="shared" si="2"/>
        <v>3440000</v>
      </c>
      <c r="M54" s="61">
        <f t="shared" si="4"/>
        <v>4888131.21</v>
      </c>
      <c r="N54" s="61">
        <f t="shared" si="3"/>
        <v>142.0968375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1:22" ht="20.25">
      <c r="A55" s="27" t="s">
        <v>178</v>
      </c>
      <c r="B55" s="40">
        <v>18050300</v>
      </c>
      <c r="C55" s="61">
        <v>1560000</v>
      </c>
      <c r="D55" s="61">
        <v>390000</v>
      </c>
      <c r="E55" s="61">
        <v>762420.98</v>
      </c>
      <c r="F55" s="61">
        <f t="shared" si="1"/>
        <v>195.49255897435899</v>
      </c>
      <c r="G55" s="61"/>
      <c r="H55" s="61"/>
      <c r="I55" s="61"/>
      <c r="J55" s="61"/>
      <c r="K55" s="61">
        <f t="shared" si="5"/>
        <v>1560000</v>
      </c>
      <c r="L55" s="61">
        <f t="shared" si="2"/>
        <v>390000</v>
      </c>
      <c r="M55" s="61">
        <f t="shared" si="4"/>
        <v>762420.98</v>
      </c>
      <c r="N55" s="61">
        <f t="shared" si="3"/>
        <v>195.49255897435899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2" ht="20.25">
      <c r="A56" s="27" t="s">
        <v>179</v>
      </c>
      <c r="B56" s="40">
        <v>18050400</v>
      </c>
      <c r="C56" s="61">
        <v>11700000</v>
      </c>
      <c r="D56" s="61">
        <v>2300000</v>
      </c>
      <c r="E56" s="61">
        <v>3715155.95</v>
      </c>
      <c r="F56" s="61">
        <f t="shared" si="1"/>
        <v>161.5285195652174</v>
      </c>
      <c r="G56" s="61"/>
      <c r="H56" s="61"/>
      <c r="I56" s="61"/>
      <c r="J56" s="61"/>
      <c r="K56" s="61">
        <f t="shared" si="5"/>
        <v>11700000</v>
      </c>
      <c r="L56" s="61">
        <f t="shared" si="2"/>
        <v>2300000</v>
      </c>
      <c r="M56" s="61">
        <f t="shared" si="4"/>
        <v>3715155.95</v>
      </c>
      <c r="N56" s="61">
        <f t="shared" si="3"/>
        <v>161.5285195652174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2" ht="61.5">
      <c r="A57" s="27" t="s">
        <v>180</v>
      </c>
      <c r="B57" s="40">
        <v>18050500</v>
      </c>
      <c r="C57" s="61">
        <v>1290000</v>
      </c>
      <c r="D57" s="61">
        <v>750000</v>
      </c>
      <c r="E57" s="61">
        <v>410554.28</v>
      </c>
      <c r="F57" s="61">
        <f t="shared" si="1"/>
        <v>54.74057066666666</v>
      </c>
      <c r="G57" s="61"/>
      <c r="H57" s="61"/>
      <c r="I57" s="61"/>
      <c r="J57" s="61"/>
      <c r="K57" s="61">
        <f t="shared" si="5"/>
        <v>1290000</v>
      </c>
      <c r="L57" s="61">
        <f t="shared" si="2"/>
        <v>750000</v>
      </c>
      <c r="M57" s="61">
        <f t="shared" si="4"/>
        <v>410554.28</v>
      </c>
      <c r="N57" s="61">
        <f t="shared" si="3"/>
        <v>54.74057066666666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1:22" ht="20.25">
      <c r="A58" s="26" t="s">
        <v>124</v>
      </c>
      <c r="B58" s="40">
        <v>19000000</v>
      </c>
      <c r="C58" s="61"/>
      <c r="D58" s="61"/>
      <c r="E58" s="61"/>
      <c r="F58" s="61"/>
      <c r="G58" s="61">
        <v>42700</v>
      </c>
      <c r="H58" s="61">
        <v>7200</v>
      </c>
      <c r="I58" s="61">
        <v>9980.09</v>
      </c>
      <c r="J58" s="61">
        <f aca="true" t="shared" si="6" ref="J58:J63">I58/H58*100</f>
        <v>138.6123611111111</v>
      </c>
      <c r="K58" s="61">
        <f t="shared" si="5"/>
        <v>42700</v>
      </c>
      <c r="L58" s="61">
        <f t="shared" si="2"/>
        <v>7200</v>
      </c>
      <c r="M58" s="61">
        <f t="shared" si="4"/>
        <v>9980.09</v>
      </c>
      <c r="N58" s="61">
        <f t="shared" si="3"/>
        <v>138.6123611111111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1:22" ht="20.25">
      <c r="A59" s="27" t="s">
        <v>125</v>
      </c>
      <c r="B59" s="40">
        <v>19010000</v>
      </c>
      <c r="C59" s="61"/>
      <c r="D59" s="61"/>
      <c r="E59" s="61"/>
      <c r="F59" s="61"/>
      <c r="G59" s="61">
        <v>42700</v>
      </c>
      <c r="H59" s="61">
        <v>7200</v>
      </c>
      <c r="I59" s="61">
        <v>9980.09</v>
      </c>
      <c r="J59" s="61">
        <f t="shared" si="6"/>
        <v>138.6123611111111</v>
      </c>
      <c r="K59" s="61">
        <f t="shared" si="5"/>
        <v>42700</v>
      </c>
      <c r="L59" s="61">
        <f t="shared" si="2"/>
        <v>7200</v>
      </c>
      <c r="M59" s="61">
        <f t="shared" si="4"/>
        <v>9980.09</v>
      </c>
      <c r="N59" s="61">
        <f t="shared" si="3"/>
        <v>138.6123611111111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2" ht="61.5">
      <c r="A60" s="27" t="s">
        <v>126</v>
      </c>
      <c r="B60" s="40">
        <v>19010100</v>
      </c>
      <c r="C60" s="61"/>
      <c r="D60" s="61"/>
      <c r="E60" s="61"/>
      <c r="F60" s="61"/>
      <c r="G60" s="61">
        <v>35000</v>
      </c>
      <c r="H60" s="61">
        <v>6000</v>
      </c>
      <c r="I60" s="61">
        <v>8310.82</v>
      </c>
      <c r="J60" s="61">
        <f t="shared" si="6"/>
        <v>138.51366666666667</v>
      </c>
      <c r="K60" s="61">
        <f t="shared" si="5"/>
        <v>35000</v>
      </c>
      <c r="L60" s="61">
        <f t="shared" si="2"/>
        <v>6000</v>
      </c>
      <c r="M60" s="61">
        <f t="shared" si="4"/>
        <v>8310.82</v>
      </c>
      <c r="N60" s="61">
        <f t="shared" si="3"/>
        <v>138.51366666666667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2" ht="40.5">
      <c r="A61" s="27" t="s">
        <v>127</v>
      </c>
      <c r="B61" s="40">
        <v>19010200</v>
      </c>
      <c r="C61" s="61"/>
      <c r="D61" s="61"/>
      <c r="E61" s="61"/>
      <c r="F61" s="61"/>
      <c r="G61" s="61">
        <v>4500</v>
      </c>
      <c r="H61" s="61">
        <v>1000</v>
      </c>
      <c r="I61" s="61">
        <v>510.52</v>
      </c>
      <c r="J61" s="61">
        <f t="shared" si="6"/>
        <v>51.052</v>
      </c>
      <c r="K61" s="61">
        <f t="shared" si="5"/>
        <v>4500</v>
      </c>
      <c r="L61" s="61">
        <f t="shared" si="2"/>
        <v>1000</v>
      </c>
      <c r="M61" s="61">
        <f t="shared" si="4"/>
        <v>510.52</v>
      </c>
      <c r="N61" s="61">
        <f t="shared" si="3"/>
        <v>51.052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 ht="61.5" customHeight="1">
      <c r="A62" s="27" t="s">
        <v>128</v>
      </c>
      <c r="B62" s="40">
        <v>19010300</v>
      </c>
      <c r="C62" s="61"/>
      <c r="D62" s="61"/>
      <c r="E62" s="61"/>
      <c r="F62" s="61"/>
      <c r="G62" s="61">
        <v>3200</v>
      </c>
      <c r="H62" s="61">
        <v>200</v>
      </c>
      <c r="I62" s="61">
        <v>1158.75</v>
      </c>
      <c r="J62" s="61">
        <f t="shared" si="6"/>
        <v>579.375</v>
      </c>
      <c r="K62" s="61">
        <f t="shared" si="5"/>
        <v>3200</v>
      </c>
      <c r="L62" s="61">
        <f t="shared" si="2"/>
        <v>200</v>
      </c>
      <c r="M62" s="61">
        <f t="shared" si="4"/>
        <v>1158.75</v>
      </c>
      <c r="N62" s="61">
        <f t="shared" si="3"/>
        <v>579.375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</row>
    <row r="63" spans="1:22" ht="20.25">
      <c r="A63" s="28" t="s">
        <v>129</v>
      </c>
      <c r="B63" s="40">
        <v>20000000</v>
      </c>
      <c r="C63" s="61">
        <v>1495050</v>
      </c>
      <c r="D63" s="61">
        <v>222009</v>
      </c>
      <c r="E63" s="61">
        <v>516632.72</v>
      </c>
      <c r="F63" s="61">
        <f t="shared" si="1"/>
        <v>232.70800733303605</v>
      </c>
      <c r="G63" s="61">
        <v>2330624</v>
      </c>
      <c r="H63" s="61">
        <v>557656</v>
      </c>
      <c r="I63" s="61">
        <v>1040070.26</v>
      </c>
      <c r="J63" s="61">
        <f t="shared" si="6"/>
        <v>186.50749924684754</v>
      </c>
      <c r="K63" s="61">
        <f t="shared" si="5"/>
        <v>3825674</v>
      </c>
      <c r="L63" s="61">
        <f t="shared" si="2"/>
        <v>779665</v>
      </c>
      <c r="M63" s="61">
        <f>E63+I63</f>
        <v>1556702.98</v>
      </c>
      <c r="N63" s="61">
        <f t="shared" si="3"/>
        <v>199.66305785176968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 ht="20.25">
      <c r="A64" s="26" t="s">
        <v>130</v>
      </c>
      <c r="B64" s="40">
        <v>21000000</v>
      </c>
      <c r="C64" s="61">
        <v>100000</v>
      </c>
      <c r="D64" s="61">
        <v>16000</v>
      </c>
      <c r="E64" s="61">
        <v>13281.8</v>
      </c>
      <c r="F64" s="61">
        <f t="shared" si="1"/>
        <v>83.01124999999999</v>
      </c>
      <c r="G64" s="61">
        <v>90000</v>
      </c>
      <c r="H64" s="61">
        <v>0</v>
      </c>
      <c r="I64" s="61">
        <v>0</v>
      </c>
      <c r="J64" s="61">
        <v>0</v>
      </c>
      <c r="K64" s="61">
        <f t="shared" si="5"/>
        <v>190000</v>
      </c>
      <c r="L64" s="61">
        <f t="shared" si="2"/>
        <v>16000</v>
      </c>
      <c r="M64" s="61">
        <f t="shared" si="4"/>
        <v>13281.8</v>
      </c>
      <c r="N64" s="61">
        <f t="shared" si="3"/>
        <v>83.01124999999999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2" ht="20.25">
      <c r="A65" s="27" t="s">
        <v>131</v>
      </c>
      <c r="B65" s="40">
        <v>21080000</v>
      </c>
      <c r="C65" s="61">
        <v>100000</v>
      </c>
      <c r="D65" s="61">
        <v>16000</v>
      </c>
      <c r="E65" s="61">
        <v>13281.8</v>
      </c>
      <c r="F65" s="61">
        <f t="shared" si="1"/>
        <v>83.01124999999999</v>
      </c>
      <c r="G65" s="61"/>
      <c r="H65" s="61"/>
      <c r="I65" s="61"/>
      <c r="J65" s="61"/>
      <c r="K65" s="61">
        <f t="shared" si="5"/>
        <v>100000</v>
      </c>
      <c r="L65" s="61">
        <f t="shared" si="2"/>
        <v>16000</v>
      </c>
      <c r="M65" s="61">
        <f t="shared" si="4"/>
        <v>13281.8</v>
      </c>
      <c r="N65" s="61">
        <f t="shared" si="3"/>
        <v>83.01124999999999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2" ht="20.25">
      <c r="A66" s="27" t="s">
        <v>181</v>
      </c>
      <c r="B66" s="40">
        <v>21081100</v>
      </c>
      <c r="C66" s="61">
        <v>50000</v>
      </c>
      <c r="D66" s="61">
        <v>8000</v>
      </c>
      <c r="E66" s="61">
        <v>13281.8</v>
      </c>
      <c r="F66" s="61">
        <f t="shared" si="1"/>
        <v>166.02249999999998</v>
      </c>
      <c r="G66" s="61"/>
      <c r="H66" s="61"/>
      <c r="I66" s="61"/>
      <c r="J66" s="61"/>
      <c r="K66" s="61">
        <f t="shared" si="5"/>
        <v>50000</v>
      </c>
      <c r="L66" s="61">
        <f t="shared" si="2"/>
        <v>8000</v>
      </c>
      <c r="M66" s="61"/>
      <c r="N66" s="61">
        <f t="shared" si="3"/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2" ht="40.5">
      <c r="A67" s="27" t="s">
        <v>182</v>
      </c>
      <c r="B67" s="40">
        <v>21081500</v>
      </c>
      <c r="C67" s="61">
        <v>50000</v>
      </c>
      <c r="D67" s="61">
        <v>8000</v>
      </c>
      <c r="E67" s="61">
        <v>0</v>
      </c>
      <c r="F67" s="61">
        <v>0</v>
      </c>
      <c r="G67" s="61"/>
      <c r="H67" s="61"/>
      <c r="I67" s="61"/>
      <c r="J67" s="61"/>
      <c r="K67" s="61">
        <f t="shared" si="5"/>
        <v>50000</v>
      </c>
      <c r="L67" s="61">
        <f t="shared" si="2"/>
        <v>8000</v>
      </c>
      <c r="M67" s="61">
        <f t="shared" si="4"/>
        <v>0</v>
      </c>
      <c r="N67" s="61">
        <f t="shared" si="3"/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2" ht="40.5">
      <c r="A68" s="27" t="s">
        <v>132</v>
      </c>
      <c r="B68" s="40">
        <v>21110000</v>
      </c>
      <c r="C68" s="61"/>
      <c r="D68" s="61"/>
      <c r="E68" s="61"/>
      <c r="F68" s="61"/>
      <c r="G68" s="61">
        <v>90000</v>
      </c>
      <c r="H68" s="61">
        <v>0</v>
      </c>
      <c r="I68" s="61">
        <v>0</v>
      </c>
      <c r="J68" s="61">
        <v>0</v>
      </c>
      <c r="K68" s="61">
        <f>C68+G68</f>
        <v>90000</v>
      </c>
      <c r="L68" s="61">
        <f t="shared" si="2"/>
        <v>0</v>
      </c>
      <c r="M68" s="61">
        <f t="shared" si="4"/>
        <v>0</v>
      </c>
      <c r="N68" s="61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2" ht="39.75">
      <c r="A69" s="26" t="s">
        <v>133</v>
      </c>
      <c r="B69" s="40">
        <v>22000000</v>
      </c>
      <c r="C69" s="61">
        <v>1385050</v>
      </c>
      <c r="D69" s="61">
        <v>204009</v>
      </c>
      <c r="E69" s="61">
        <v>274629.73</v>
      </c>
      <c r="F69" s="61">
        <f t="shared" si="1"/>
        <v>134.616477704415</v>
      </c>
      <c r="G69" s="61"/>
      <c r="H69" s="61"/>
      <c r="I69" s="61"/>
      <c r="J69" s="61"/>
      <c r="K69" s="61">
        <f aca="true" t="shared" si="7" ref="K69:K108">SUM(G69+C69)</f>
        <v>1385050</v>
      </c>
      <c r="L69" s="61">
        <f t="shared" si="2"/>
        <v>204009</v>
      </c>
      <c r="M69" s="61">
        <f t="shared" si="4"/>
        <v>274629.73</v>
      </c>
      <c r="N69" s="61">
        <f t="shared" si="3"/>
        <v>134.616477704415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1:22" ht="20.25">
      <c r="A70" s="27" t="s">
        <v>134</v>
      </c>
      <c r="B70" s="40">
        <v>22010000</v>
      </c>
      <c r="C70" s="61">
        <v>1230000</v>
      </c>
      <c r="D70" s="61">
        <v>166000</v>
      </c>
      <c r="E70" s="61">
        <v>255302.66</v>
      </c>
      <c r="F70" s="61">
        <f t="shared" si="1"/>
        <v>153.79678313253012</v>
      </c>
      <c r="G70" s="61"/>
      <c r="H70" s="61"/>
      <c r="I70" s="61"/>
      <c r="J70" s="61"/>
      <c r="K70" s="61">
        <f t="shared" si="7"/>
        <v>1230000</v>
      </c>
      <c r="L70" s="61">
        <f t="shared" si="2"/>
        <v>166000</v>
      </c>
      <c r="M70" s="61">
        <f t="shared" si="4"/>
        <v>255302.66</v>
      </c>
      <c r="N70" s="61">
        <f t="shared" si="3"/>
        <v>153.79678313253012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</row>
    <row r="71" spans="1:22" ht="20.25">
      <c r="A71" s="27" t="s">
        <v>183</v>
      </c>
      <c r="B71" s="40">
        <v>22012500</v>
      </c>
      <c r="C71" s="61">
        <v>30000</v>
      </c>
      <c r="D71" s="61">
        <v>6000</v>
      </c>
      <c r="E71" s="61">
        <v>17893.06</v>
      </c>
      <c r="F71" s="61">
        <f t="shared" si="1"/>
        <v>298.2176666666667</v>
      </c>
      <c r="G71" s="61"/>
      <c r="H71" s="61"/>
      <c r="I71" s="61"/>
      <c r="J71" s="61"/>
      <c r="K71" s="61">
        <f t="shared" si="7"/>
        <v>30000</v>
      </c>
      <c r="L71" s="61">
        <f t="shared" si="2"/>
        <v>6000</v>
      </c>
      <c r="M71" s="61">
        <f t="shared" si="4"/>
        <v>17893.06</v>
      </c>
      <c r="N71" s="61">
        <f t="shared" si="3"/>
        <v>298.2176666666667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2" ht="40.5">
      <c r="A72" s="27" t="s">
        <v>184</v>
      </c>
      <c r="B72" s="40">
        <v>22012600</v>
      </c>
      <c r="C72" s="61">
        <v>1200000</v>
      </c>
      <c r="D72" s="61">
        <v>160000</v>
      </c>
      <c r="E72" s="61">
        <v>237409.6</v>
      </c>
      <c r="F72" s="61">
        <f t="shared" si="1"/>
        <v>148.381</v>
      </c>
      <c r="G72" s="61"/>
      <c r="H72" s="61"/>
      <c r="I72" s="61"/>
      <c r="J72" s="61"/>
      <c r="K72" s="61">
        <f t="shared" si="7"/>
        <v>1200000</v>
      </c>
      <c r="L72" s="61">
        <f t="shared" si="2"/>
        <v>160000</v>
      </c>
      <c r="M72" s="61">
        <f t="shared" si="4"/>
        <v>237409.6</v>
      </c>
      <c r="N72" s="61">
        <f t="shared" si="3"/>
        <v>148.381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</row>
    <row r="73" spans="1:22" ht="41.25" customHeight="1">
      <c r="A73" s="27" t="s">
        <v>135</v>
      </c>
      <c r="B73" s="40">
        <v>22080000</v>
      </c>
      <c r="C73" s="61">
        <v>55000</v>
      </c>
      <c r="D73" s="61">
        <v>13000</v>
      </c>
      <c r="E73" s="61">
        <v>19325.22</v>
      </c>
      <c r="F73" s="61">
        <f t="shared" si="1"/>
        <v>148.65553846153847</v>
      </c>
      <c r="G73" s="61"/>
      <c r="H73" s="61"/>
      <c r="I73" s="61"/>
      <c r="J73" s="61"/>
      <c r="K73" s="61">
        <f t="shared" si="7"/>
        <v>55000</v>
      </c>
      <c r="L73" s="61">
        <f t="shared" si="2"/>
        <v>13000</v>
      </c>
      <c r="M73" s="61">
        <f t="shared" si="4"/>
        <v>19325.22</v>
      </c>
      <c r="N73" s="61">
        <f t="shared" si="3"/>
        <v>148.65553846153847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2" ht="40.5">
      <c r="A74" s="27" t="s">
        <v>136</v>
      </c>
      <c r="B74" s="40">
        <v>22080400</v>
      </c>
      <c r="C74" s="61">
        <v>55000</v>
      </c>
      <c r="D74" s="61">
        <v>13000</v>
      </c>
      <c r="E74" s="61">
        <v>19325.22</v>
      </c>
      <c r="F74" s="61">
        <f t="shared" si="1"/>
        <v>148.65553846153847</v>
      </c>
      <c r="G74" s="61"/>
      <c r="H74" s="61"/>
      <c r="I74" s="61"/>
      <c r="J74" s="61"/>
      <c r="K74" s="61">
        <f t="shared" si="7"/>
        <v>55000</v>
      </c>
      <c r="L74" s="61">
        <f t="shared" si="2"/>
        <v>13000</v>
      </c>
      <c r="M74" s="61">
        <f t="shared" si="4"/>
        <v>19325.22</v>
      </c>
      <c r="N74" s="61">
        <f t="shared" si="3"/>
        <v>148.65553846153847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 ht="20.25">
      <c r="A75" s="27" t="s">
        <v>185</v>
      </c>
      <c r="B75" s="40">
        <v>22090000</v>
      </c>
      <c r="C75" s="61">
        <v>50</v>
      </c>
      <c r="D75" s="61">
        <v>9</v>
      </c>
      <c r="E75" s="61">
        <v>1.85</v>
      </c>
      <c r="F75" s="61">
        <f t="shared" si="1"/>
        <v>20.555555555555557</v>
      </c>
      <c r="G75" s="61"/>
      <c r="H75" s="61"/>
      <c r="I75" s="61"/>
      <c r="J75" s="61"/>
      <c r="K75" s="61">
        <f t="shared" si="7"/>
        <v>50</v>
      </c>
      <c r="L75" s="61">
        <f t="shared" si="2"/>
        <v>9</v>
      </c>
      <c r="M75" s="61">
        <f t="shared" si="4"/>
        <v>1.85</v>
      </c>
      <c r="N75" s="61">
        <f t="shared" si="3"/>
        <v>20.555555555555557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</row>
    <row r="76" spans="1:22" ht="61.5">
      <c r="A76" s="27" t="s">
        <v>186</v>
      </c>
      <c r="B76" s="40">
        <v>22090100</v>
      </c>
      <c r="C76" s="61">
        <v>50</v>
      </c>
      <c r="D76" s="61">
        <v>9</v>
      </c>
      <c r="E76" s="61">
        <v>1.85</v>
      </c>
      <c r="F76" s="61">
        <f t="shared" si="1"/>
        <v>20.555555555555557</v>
      </c>
      <c r="G76" s="61"/>
      <c r="H76" s="61"/>
      <c r="I76" s="61"/>
      <c r="J76" s="61"/>
      <c r="K76" s="61">
        <f t="shared" si="7"/>
        <v>50</v>
      </c>
      <c r="L76" s="61">
        <f t="shared" si="2"/>
        <v>9</v>
      </c>
      <c r="M76" s="61">
        <f t="shared" si="4"/>
        <v>1.85</v>
      </c>
      <c r="N76" s="61">
        <f t="shared" si="3"/>
        <v>20.555555555555557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</row>
    <row r="77" spans="1:22" ht="81.75">
      <c r="A77" s="27" t="s">
        <v>137</v>
      </c>
      <c r="B77" s="40">
        <v>22130000</v>
      </c>
      <c r="C77" s="61">
        <v>100000</v>
      </c>
      <c r="D77" s="61">
        <v>25000</v>
      </c>
      <c r="E77" s="63">
        <v>0</v>
      </c>
      <c r="F77" s="61">
        <f t="shared" si="1"/>
        <v>0</v>
      </c>
      <c r="G77" s="61"/>
      <c r="H77" s="61"/>
      <c r="I77" s="61"/>
      <c r="J77" s="61"/>
      <c r="K77" s="61">
        <f t="shared" si="7"/>
        <v>100000</v>
      </c>
      <c r="L77" s="61">
        <f t="shared" si="2"/>
        <v>25000</v>
      </c>
      <c r="M77" s="61">
        <f t="shared" si="4"/>
        <v>0</v>
      </c>
      <c r="N77" s="61">
        <f t="shared" si="3"/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</row>
    <row r="78" spans="1:22" ht="20.25">
      <c r="A78" s="26" t="s">
        <v>0</v>
      </c>
      <c r="B78" s="40">
        <v>24000000</v>
      </c>
      <c r="C78" s="61">
        <v>10000</v>
      </c>
      <c r="D78" s="61">
        <v>2000</v>
      </c>
      <c r="E78" s="61">
        <v>228721.19</v>
      </c>
      <c r="F78" s="61">
        <f t="shared" si="1"/>
        <v>11436.059500000001</v>
      </c>
      <c r="G78" s="61">
        <v>10000</v>
      </c>
      <c r="H78" s="61"/>
      <c r="I78" s="61"/>
      <c r="J78" s="61">
        <f>I78/G78*100</f>
        <v>0</v>
      </c>
      <c r="K78" s="61">
        <f t="shared" si="7"/>
        <v>20000</v>
      </c>
      <c r="L78" s="61">
        <f aca="true" t="shared" si="8" ref="L78:L108">H78+D78</f>
        <v>2000</v>
      </c>
      <c r="M78" s="61">
        <f>E78+I78</f>
        <v>228721.19</v>
      </c>
      <c r="N78" s="61">
        <f aca="true" t="shared" si="9" ref="N78:N108">M78/L78*100</f>
        <v>11436.059500000001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</row>
    <row r="79" spans="1:22" ht="20.25">
      <c r="A79" s="27" t="s">
        <v>131</v>
      </c>
      <c r="B79" s="40">
        <v>24060000</v>
      </c>
      <c r="C79" s="61">
        <v>10000</v>
      </c>
      <c r="D79" s="61">
        <v>2000</v>
      </c>
      <c r="E79" s="61">
        <v>228721.19</v>
      </c>
      <c r="F79" s="61">
        <f t="shared" si="1"/>
        <v>11436.059500000001</v>
      </c>
      <c r="G79" s="61">
        <v>10000</v>
      </c>
      <c r="H79" s="61"/>
      <c r="I79" s="61"/>
      <c r="J79" s="61"/>
      <c r="K79" s="61">
        <f t="shared" si="7"/>
        <v>20000</v>
      </c>
      <c r="L79" s="61">
        <f t="shared" si="8"/>
        <v>2000</v>
      </c>
      <c r="M79" s="61">
        <f>E79+I79</f>
        <v>228721.19</v>
      </c>
      <c r="N79" s="61">
        <f t="shared" si="9"/>
        <v>11436.059500000001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1:22" ht="20.25">
      <c r="A80" s="27" t="s">
        <v>131</v>
      </c>
      <c r="B80" s="40">
        <v>24060300</v>
      </c>
      <c r="C80" s="61">
        <v>10000</v>
      </c>
      <c r="D80" s="61">
        <v>2000</v>
      </c>
      <c r="E80" s="61">
        <v>228721.19</v>
      </c>
      <c r="F80" s="61">
        <f t="shared" si="1"/>
        <v>11436.059500000001</v>
      </c>
      <c r="G80" s="61"/>
      <c r="H80" s="61"/>
      <c r="I80" s="61"/>
      <c r="J80" s="61"/>
      <c r="K80" s="61">
        <f t="shared" si="7"/>
        <v>10000</v>
      </c>
      <c r="L80" s="61">
        <f t="shared" si="8"/>
        <v>2000</v>
      </c>
      <c r="M80" s="61">
        <f>E80+I80</f>
        <v>228721.19</v>
      </c>
      <c r="N80" s="61">
        <f t="shared" si="9"/>
        <v>11436.059500000001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</row>
    <row r="81" spans="1:14" ht="61.5">
      <c r="A81" s="27" t="s">
        <v>1</v>
      </c>
      <c r="B81" s="40">
        <v>24062100</v>
      </c>
      <c r="C81" s="61"/>
      <c r="D81" s="61"/>
      <c r="E81" s="61"/>
      <c r="F81" s="61"/>
      <c r="G81" s="61">
        <v>10000</v>
      </c>
      <c r="H81" s="61">
        <v>0</v>
      </c>
      <c r="I81" s="61"/>
      <c r="J81" s="61">
        <f>I81/G81*100</f>
        <v>0</v>
      </c>
      <c r="K81" s="61">
        <f t="shared" si="7"/>
        <v>10000</v>
      </c>
      <c r="L81" s="61">
        <f t="shared" si="8"/>
        <v>0</v>
      </c>
      <c r="M81" s="61">
        <f aca="true" t="shared" si="10" ref="M81:M89">E81+I81</f>
        <v>0</v>
      </c>
      <c r="N81" s="61">
        <v>0</v>
      </c>
    </row>
    <row r="82" spans="1:22" ht="20.25">
      <c r="A82" s="26" t="s">
        <v>2</v>
      </c>
      <c r="B82" s="40">
        <v>25000000</v>
      </c>
      <c r="C82" s="61"/>
      <c r="D82" s="61"/>
      <c r="E82" s="61"/>
      <c r="F82" s="61"/>
      <c r="G82" s="61">
        <f>SUM(G84+G85+G88)</f>
        <v>2230624</v>
      </c>
      <c r="H82" s="61">
        <f>SUM(H84+H85+H88)</f>
        <v>557656</v>
      </c>
      <c r="I82" s="61">
        <f>SUM(I84+I85+I88)</f>
        <v>1039165.26</v>
      </c>
      <c r="J82" s="61">
        <f>I82/H82*100</f>
        <v>186.3452128193725</v>
      </c>
      <c r="K82" s="61">
        <f t="shared" si="7"/>
        <v>2230624</v>
      </c>
      <c r="L82" s="61">
        <f t="shared" si="8"/>
        <v>557656</v>
      </c>
      <c r="M82" s="61">
        <f t="shared" si="10"/>
        <v>1039165.26</v>
      </c>
      <c r="N82" s="61">
        <f t="shared" si="9"/>
        <v>186.3452128193725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</row>
    <row r="83" spans="1:22" ht="40.5">
      <c r="A83" s="27" t="s">
        <v>3</v>
      </c>
      <c r="B83" s="40">
        <v>25010000</v>
      </c>
      <c r="C83" s="61"/>
      <c r="D83" s="61"/>
      <c r="E83" s="61"/>
      <c r="F83" s="61"/>
      <c r="G83" s="61">
        <v>730000</v>
      </c>
      <c r="H83" s="61">
        <v>182500</v>
      </c>
      <c r="I83" s="61">
        <v>118119.41</v>
      </c>
      <c r="J83" s="61">
        <f aca="true" t="shared" si="11" ref="J83:J96">I83/H83*100</f>
        <v>64.72296438356165</v>
      </c>
      <c r="K83" s="61">
        <f t="shared" si="7"/>
        <v>730000</v>
      </c>
      <c r="L83" s="61">
        <f t="shared" si="8"/>
        <v>182500</v>
      </c>
      <c r="M83" s="61">
        <f t="shared" si="10"/>
        <v>118119.41</v>
      </c>
      <c r="N83" s="61">
        <f t="shared" si="9"/>
        <v>64.72296438356165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</row>
    <row r="84" spans="1:22" ht="40.5">
      <c r="A84" s="27" t="s">
        <v>198</v>
      </c>
      <c r="B84" s="40">
        <v>25010100</v>
      </c>
      <c r="C84" s="61"/>
      <c r="D84" s="61"/>
      <c r="E84" s="61"/>
      <c r="F84" s="61"/>
      <c r="G84" s="61">
        <v>700000</v>
      </c>
      <c r="H84" s="61">
        <v>175000</v>
      </c>
      <c r="I84" s="61">
        <v>105821.23</v>
      </c>
      <c r="J84" s="61">
        <f t="shared" si="11"/>
        <v>60.46927428571428</v>
      </c>
      <c r="K84" s="61">
        <f t="shared" si="7"/>
        <v>700000</v>
      </c>
      <c r="L84" s="61">
        <f t="shared" si="8"/>
        <v>175000</v>
      </c>
      <c r="M84" s="61">
        <f t="shared" si="10"/>
        <v>105821.23</v>
      </c>
      <c r="N84" s="61">
        <f t="shared" si="9"/>
        <v>60.46927428571428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</row>
    <row r="85" spans="1:22" ht="40.5">
      <c r="A85" s="27" t="s">
        <v>199</v>
      </c>
      <c r="B85" s="40">
        <v>25010300</v>
      </c>
      <c r="C85" s="61"/>
      <c r="D85" s="61"/>
      <c r="E85" s="61"/>
      <c r="F85" s="61"/>
      <c r="G85" s="61">
        <v>30000</v>
      </c>
      <c r="H85" s="61">
        <v>7500</v>
      </c>
      <c r="I85" s="61">
        <v>11393.18</v>
      </c>
      <c r="J85" s="61">
        <f t="shared" si="11"/>
        <v>151.9090666666667</v>
      </c>
      <c r="K85" s="61">
        <f t="shared" si="7"/>
        <v>30000</v>
      </c>
      <c r="L85" s="61">
        <f t="shared" si="8"/>
        <v>7500</v>
      </c>
      <c r="M85" s="61">
        <f t="shared" si="10"/>
        <v>11393.18</v>
      </c>
      <c r="N85" s="61">
        <f t="shared" si="9"/>
        <v>151.9090666666667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</row>
    <row r="86" spans="1:22" ht="40.5">
      <c r="A86" s="27" t="s">
        <v>200</v>
      </c>
      <c r="B86" s="40">
        <v>25010400</v>
      </c>
      <c r="C86" s="61"/>
      <c r="D86" s="61"/>
      <c r="E86" s="61"/>
      <c r="F86" s="61"/>
      <c r="G86" s="61"/>
      <c r="H86" s="61"/>
      <c r="I86" s="61">
        <v>905</v>
      </c>
      <c r="J86" s="61">
        <v>0</v>
      </c>
      <c r="K86" s="61">
        <f t="shared" si="7"/>
        <v>0</v>
      </c>
      <c r="L86" s="61">
        <f t="shared" si="8"/>
        <v>0</v>
      </c>
      <c r="M86" s="61">
        <f t="shared" si="10"/>
        <v>905</v>
      </c>
      <c r="N86" s="61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</row>
    <row r="87" spans="1:22" ht="20.25">
      <c r="A87" s="27" t="s">
        <v>4</v>
      </c>
      <c r="B87" s="40">
        <v>25020000</v>
      </c>
      <c r="C87" s="61"/>
      <c r="D87" s="61"/>
      <c r="E87" s="61"/>
      <c r="F87" s="61"/>
      <c r="G87" s="61">
        <v>1500624</v>
      </c>
      <c r="H87" s="61">
        <v>375156</v>
      </c>
      <c r="I87" s="61">
        <v>921950.85</v>
      </c>
      <c r="J87" s="61">
        <f t="shared" si="11"/>
        <v>245.7513274477817</v>
      </c>
      <c r="K87" s="61">
        <f t="shared" si="7"/>
        <v>1500624</v>
      </c>
      <c r="L87" s="61">
        <f t="shared" si="8"/>
        <v>375156</v>
      </c>
      <c r="M87" s="61">
        <f t="shared" si="10"/>
        <v>921950.85</v>
      </c>
      <c r="N87" s="61">
        <f t="shared" si="9"/>
        <v>245.7513274477817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</row>
    <row r="88" spans="1:22" ht="20.25">
      <c r="A88" s="27" t="s">
        <v>201</v>
      </c>
      <c r="B88" s="40">
        <v>25020100</v>
      </c>
      <c r="C88" s="61"/>
      <c r="D88" s="61"/>
      <c r="E88" s="61"/>
      <c r="F88" s="61"/>
      <c r="G88" s="61">
        <v>1500624</v>
      </c>
      <c r="H88" s="61">
        <v>375156</v>
      </c>
      <c r="I88" s="61">
        <v>921950.85</v>
      </c>
      <c r="J88" s="61">
        <f t="shared" si="11"/>
        <v>245.7513274477817</v>
      </c>
      <c r="K88" s="61">
        <f t="shared" si="7"/>
        <v>1500624</v>
      </c>
      <c r="L88" s="61">
        <f t="shared" si="8"/>
        <v>375156</v>
      </c>
      <c r="M88" s="61">
        <f t="shared" si="10"/>
        <v>921950.85</v>
      </c>
      <c r="N88" s="61">
        <f t="shared" si="9"/>
        <v>245.7513274477817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</row>
    <row r="89" spans="1:22" ht="20.25">
      <c r="A89" s="28" t="s">
        <v>5</v>
      </c>
      <c r="B89" s="40">
        <v>30000000</v>
      </c>
      <c r="C89" s="61"/>
      <c r="D89" s="61"/>
      <c r="E89" s="61"/>
      <c r="F89" s="61"/>
      <c r="G89" s="61">
        <f>SUM(G90+G92)</f>
        <v>2739000</v>
      </c>
      <c r="H89" s="61">
        <f>SUM(H90+H92)</f>
        <v>100000</v>
      </c>
      <c r="I89" s="61">
        <f>SUM(I90+I92)</f>
        <v>113453.21</v>
      </c>
      <c r="J89" s="61">
        <f t="shared" si="11"/>
        <v>113.45321000000001</v>
      </c>
      <c r="K89" s="61">
        <f t="shared" si="7"/>
        <v>2739000</v>
      </c>
      <c r="L89" s="61">
        <f t="shared" si="8"/>
        <v>100000</v>
      </c>
      <c r="M89" s="61">
        <f t="shared" si="10"/>
        <v>113453.21</v>
      </c>
      <c r="N89" s="61">
        <f t="shared" si="9"/>
        <v>113.45321000000001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</row>
    <row r="90" spans="1:14" ht="20.25">
      <c r="A90" s="28" t="s">
        <v>202</v>
      </c>
      <c r="B90" s="40">
        <v>31000000</v>
      </c>
      <c r="C90" s="61"/>
      <c r="D90" s="61"/>
      <c r="E90" s="61"/>
      <c r="F90" s="61"/>
      <c r="G90" s="61">
        <v>2039000</v>
      </c>
      <c r="H90" s="61">
        <v>100000</v>
      </c>
      <c r="I90" s="61">
        <v>8024.25</v>
      </c>
      <c r="J90" s="61">
        <f t="shared" si="11"/>
        <v>8.024249999999999</v>
      </c>
      <c r="K90" s="61">
        <f t="shared" si="7"/>
        <v>2039000</v>
      </c>
      <c r="L90" s="61">
        <f t="shared" si="8"/>
        <v>100000</v>
      </c>
      <c r="M90" s="61">
        <f>I90</f>
        <v>8024.25</v>
      </c>
      <c r="N90" s="61">
        <f t="shared" si="9"/>
        <v>8.024249999999999</v>
      </c>
    </row>
    <row r="91" spans="1:22" ht="39.75">
      <c r="A91" s="26" t="s">
        <v>203</v>
      </c>
      <c r="B91" s="40">
        <v>31030000</v>
      </c>
      <c r="C91" s="61"/>
      <c r="D91" s="61"/>
      <c r="E91" s="61"/>
      <c r="F91" s="61"/>
      <c r="G91" s="61">
        <v>2039000</v>
      </c>
      <c r="H91" s="61">
        <v>100000</v>
      </c>
      <c r="I91" s="61">
        <v>8024.25</v>
      </c>
      <c r="J91" s="61">
        <f t="shared" si="11"/>
        <v>8.024249999999999</v>
      </c>
      <c r="K91" s="61">
        <f t="shared" si="7"/>
        <v>2039000</v>
      </c>
      <c r="L91" s="61">
        <f t="shared" si="8"/>
        <v>100000</v>
      </c>
      <c r="M91" s="61">
        <f>I91</f>
        <v>8024.25</v>
      </c>
      <c r="N91" s="61">
        <f t="shared" si="9"/>
        <v>8.024249999999999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</row>
    <row r="92" spans="1:22" ht="20.25">
      <c r="A92" s="26" t="s">
        <v>187</v>
      </c>
      <c r="B92" s="40">
        <v>33000000</v>
      </c>
      <c r="C92" s="61"/>
      <c r="D92" s="61"/>
      <c r="E92" s="61"/>
      <c r="F92" s="61"/>
      <c r="G92" s="61">
        <v>700000</v>
      </c>
      <c r="H92" s="61"/>
      <c r="I92" s="61">
        <v>105428.96</v>
      </c>
      <c r="J92" s="61">
        <v>0</v>
      </c>
      <c r="K92" s="61">
        <f t="shared" si="7"/>
        <v>700000</v>
      </c>
      <c r="L92" s="61">
        <f t="shared" si="8"/>
        <v>0</v>
      </c>
      <c r="M92" s="61">
        <f aca="true" t="shared" si="12" ref="M92:M99">E92+I92</f>
        <v>105428.96</v>
      </c>
      <c r="N92" s="61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</row>
    <row r="93" spans="1:22" ht="20.25">
      <c r="A93" s="27" t="s">
        <v>188</v>
      </c>
      <c r="B93" s="40">
        <v>33010000</v>
      </c>
      <c r="C93" s="61"/>
      <c r="D93" s="61"/>
      <c r="E93" s="61"/>
      <c r="F93" s="61"/>
      <c r="G93" s="61">
        <v>700000</v>
      </c>
      <c r="H93" s="61"/>
      <c r="I93" s="61">
        <v>105428.96</v>
      </c>
      <c r="J93" s="61">
        <v>0</v>
      </c>
      <c r="K93" s="61">
        <f t="shared" si="7"/>
        <v>700000</v>
      </c>
      <c r="L93" s="61">
        <f t="shared" si="8"/>
        <v>0</v>
      </c>
      <c r="M93" s="61">
        <f t="shared" si="12"/>
        <v>105428.96</v>
      </c>
      <c r="N93" s="61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</row>
    <row r="94" spans="1:22" ht="81.75">
      <c r="A94" s="27" t="s">
        <v>189</v>
      </c>
      <c r="B94" s="40">
        <v>33010100</v>
      </c>
      <c r="C94" s="61"/>
      <c r="D94" s="61"/>
      <c r="E94" s="61"/>
      <c r="F94" s="61"/>
      <c r="G94" s="61">
        <v>700000</v>
      </c>
      <c r="H94" s="61"/>
      <c r="I94" s="61">
        <v>105428.96</v>
      </c>
      <c r="J94" s="61">
        <v>0</v>
      </c>
      <c r="K94" s="61">
        <f t="shared" si="7"/>
        <v>700000</v>
      </c>
      <c r="L94" s="61">
        <f t="shared" si="8"/>
        <v>0</v>
      </c>
      <c r="M94" s="61">
        <f t="shared" si="12"/>
        <v>105428.96</v>
      </c>
      <c r="N94" s="61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</row>
    <row r="95" spans="1:22" ht="20.25">
      <c r="A95" s="28" t="s">
        <v>6</v>
      </c>
      <c r="B95" s="40">
        <v>40000000</v>
      </c>
      <c r="C95" s="61">
        <f>SUM(C96)</f>
        <v>77344100</v>
      </c>
      <c r="D95" s="61">
        <v>18593850</v>
      </c>
      <c r="E95" s="61">
        <v>18404672.98</v>
      </c>
      <c r="F95" s="61">
        <f aca="true" t="shared" si="13" ref="F95:F108">E95/D95*100</f>
        <v>98.98258284325195</v>
      </c>
      <c r="G95" s="61">
        <v>1000000</v>
      </c>
      <c r="H95" s="61">
        <v>50000</v>
      </c>
      <c r="I95" s="61">
        <v>49281</v>
      </c>
      <c r="J95" s="61">
        <f t="shared" si="11"/>
        <v>98.56200000000001</v>
      </c>
      <c r="K95" s="61">
        <f t="shared" si="7"/>
        <v>78344100</v>
      </c>
      <c r="L95" s="61">
        <f t="shared" si="8"/>
        <v>18643850</v>
      </c>
      <c r="M95" s="61">
        <f t="shared" si="12"/>
        <v>18453953.98</v>
      </c>
      <c r="N95" s="61">
        <f t="shared" si="9"/>
        <v>98.98145490335956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</row>
    <row r="96" spans="1:14" ht="21" customHeight="1">
      <c r="A96" s="26" t="s">
        <v>7</v>
      </c>
      <c r="B96" s="40">
        <v>41000000</v>
      </c>
      <c r="C96" s="61">
        <f>C97+C99+C101+C103</f>
        <v>77344100</v>
      </c>
      <c r="D96" s="61">
        <v>18593850</v>
      </c>
      <c r="E96" s="61">
        <v>18404672.98</v>
      </c>
      <c r="F96" s="61">
        <f t="shared" si="13"/>
        <v>98.98258284325195</v>
      </c>
      <c r="G96" s="61">
        <v>1000000</v>
      </c>
      <c r="H96" s="61">
        <v>50000</v>
      </c>
      <c r="I96" s="61">
        <v>49281</v>
      </c>
      <c r="J96" s="61">
        <f t="shared" si="11"/>
        <v>98.56200000000001</v>
      </c>
      <c r="K96" s="61">
        <f t="shared" si="7"/>
        <v>78344100</v>
      </c>
      <c r="L96" s="61">
        <f t="shared" si="8"/>
        <v>18643850</v>
      </c>
      <c r="M96" s="61">
        <f t="shared" si="12"/>
        <v>18453953.98</v>
      </c>
      <c r="N96" s="61">
        <f t="shared" si="9"/>
        <v>98.98145490335956</v>
      </c>
    </row>
    <row r="97" spans="1:14" ht="21" customHeight="1">
      <c r="A97" s="27" t="s">
        <v>208</v>
      </c>
      <c r="B97" s="40">
        <v>41020000</v>
      </c>
      <c r="C97" s="61">
        <f>SUM(C98)</f>
        <v>26992700</v>
      </c>
      <c r="D97" s="61">
        <v>6748200</v>
      </c>
      <c r="E97" s="61">
        <v>6748200</v>
      </c>
      <c r="F97" s="61">
        <f t="shared" si="13"/>
        <v>100</v>
      </c>
      <c r="G97" s="61"/>
      <c r="H97" s="61"/>
      <c r="I97" s="61"/>
      <c r="J97" s="61">
        <v>0</v>
      </c>
      <c r="K97" s="61">
        <f t="shared" si="7"/>
        <v>26992700</v>
      </c>
      <c r="L97" s="61">
        <f t="shared" si="8"/>
        <v>6748200</v>
      </c>
      <c r="M97" s="61"/>
      <c r="N97" s="61">
        <f t="shared" si="9"/>
        <v>0</v>
      </c>
    </row>
    <row r="98" spans="1:14" ht="21" customHeight="1">
      <c r="A98" s="27" t="s">
        <v>207</v>
      </c>
      <c r="B98" s="40">
        <v>41020100</v>
      </c>
      <c r="C98" s="61">
        <v>26992700</v>
      </c>
      <c r="D98" s="61">
        <v>6748200</v>
      </c>
      <c r="E98" s="61">
        <v>6748200</v>
      </c>
      <c r="F98" s="61">
        <f t="shared" si="13"/>
        <v>100</v>
      </c>
      <c r="G98" s="61"/>
      <c r="H98" s="61"/>
      <c r="I98" s="61"/>
      <c r="J98" s="61">
        <v>0</v>
      </c>
      <c r="K98" s="61">
        <f t="shared" si="7"/>
        <v>26992700</v>
      </c>
      <c r="L98" s="61">
        <f t="shared" si="8"/>
        <v>6748200</v>
      </c>
      <c r="M98" s="61"/>
      <c r="N98" s="61">
        <f t="shared" si="9"/>
        <v>0</v>
      </c>
    </row>
    <row r="99" spans="1:22" ht="20.25">
      <c r="A99" s="27" t="s">
        <v>8</v>
      </c>
      <c r="B99" s="40">
        <v>41030000</v>
      </c>
      <c r="C99" s="61">
        <v>47941700</v>
      </c>
      <c r="D99" s="61">
        <v>11241900</v>
      </c>
      <c r="E99" s="61">
        <v>11241900</v>
      </c>
      <c r="F99" s="61">
        <f t="shared" si="13"/>
        <v>100</v>
      </c>
      <c r="G99" s="61"/>
      <c r="H99" s="61"/>
      <c r="I99" s="61"/>
      <c r="J99" s="61"/>
      <c r="K99" s="61">
        <f t="shared" si="7"/>
        <v>47941700</v>
      </c>
      <c r="L99" s="61">
        <f t="shared" si="8"/>
        <v>11241900</v>
      </c>
      <c r="M99" s="61">
        <f t="shared" si="12"/>
        <v>11241900</v>
      </c>
      <c r="N99" s="61">
        <f t="shared" si="9"/>
        <v>100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</row>
    <row r="100" spans="1:22" ht="20.25">
      <c r="A100" s="27" t="s">
        <v>9</v>
      </c>
      <c r="B100" s="40">
        <v>41033900</v>
      </c>
      <c r="C100" s="61">
        <v>47941700</v>
      </c>
      <c r="D100" s="61">
        <v>11241900</v>
      </c>
      <c r="E100" s="61">
        <v>11241900</v>
      </c>
      <c r="F100" s="61">
        <f t="shared" si="13"/>
        <v>100</v>
      </c>
      <c r="G100" s="61"/>
      <c r="H100" s="61"/>
      <c r="I100" s="61"/>
      <c r="J100" s="61"/>
      <c r="K100" s="61">
        <f t="shared" si="7"/>
        <v>47941700</v>
      </c>
      <c r="L100" s="61">
        <f t="shared" si="8"/>
        <v>11241900</v>
      </c>
      <c r="M100" s="61">
        <f aca="true" t="shared" si="14" ref="M100:M108">E100+I100</f>
        <v>11241900</v>
      </c>
      <c r="N100" s="61">
        <f t="shared" si="9"/>
        <v>100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</row>
    <row r="101" spans="1:22" ht="20.25">
      <c r="A101" s="27" t="s">
        <v>190</v>
      </c>
      <c r="B101" s="40">
        <v>41040000</v>
      </c>
      <c r="C101" s="61">
        <v>861000</v>
      </c>
      <c r="D101" s="61">
        <v>215250</v>
      </c>
      <c r="E101" s="61">
        <v>215250</v>
      </c>
      <c r="F101" s="61">
        <f t="shared" si="13"/>
        <v>100</v>
      </c>
      <c r="G101" s="61"/>
      <c r="H101" s="61"/>
      <c r="I101" s="61"/>
      <c r="J101" s="61"/>
      <c r="K101" s="61">
        <f t="shared" si="7"/>
        <v>861000</v>
      </c>
      <c r="L101" s="61">
        <f t="shared" si="8"/>
        <v>215250</v>
      </c>
      <c r="M101" s="61">
        <f t="shared" si="14"/>
        <v>215250</v>
      </c>
      <c r="N101" s="61">
        <f t="shared" si="9"/>
        <v>100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</row>
    <row r="102" spans="1:14" ht="117" customHeight="1">
      <c r="A102" s="27" t="s">
        <v>223</v>
      </c>
      <c r="B102" s="40">
        <v>41040200</v>
      </c>
      <c r="C102" s="61">
        <v>861000</v>
      </c>
      <c r="D102" s="61">
        <v>215250</v>
      </c>
      <c r="E102" s="61">
        <v>215250</v>
      </c>
      <c r="F102" s="61">
        <f t="shared" si="13"/>
        <v>100</v>
      </c>
      <c r="G102" s="61"/>
      <c r="H102" s="61"/>
      <c r="I102" s="61"/>
      <c r="J102" s="61"/>
      <c r="K102" s="61">
        <f t="shared" si="7"/>
        <v>861000</v>
      </c>
      <c r="L102" s="61">
        <f t="shared" si="8"/>
        <v>215250</v>
      </c>
      <c r="M102" s="61">
        <f t="shared" si="14"/>
        <v>215250</v>
      </c>
      <c r="N102" s="61">
        <f t="shared" si="9"/>
        <v>100</v>
      </c>
    </row>
    <row r="103" spans="1:14" ht="20.25">
      <c r="A103" s="27" t="s">
        <v>10</v>
      </c>
      <c r="B103" s="40">
        <v>41050000</v>
      </c>
      <c r="C103" s="61">
        <f>C104+C105</f>
        <v>1548700</v>
      </c>
      <c r="D103" s="61">
        <v>388500</v>
      </c>
      <c r="E103" s="61">
        <v>199322.98</v>
      </c>
      <c r="F103" s="61">
        <f t="shared" si="13"/>
        <v>51.30578635778637</v>
      </c>
      <c r="G103" s="61">
        <v>1000000</v>
      </c>
      <c r="H103" s="61">
        <v>50000</v>
      </c>
      <c r="I103" s="61">
        <v>49281</v>
      </c>
      <c r="J103" s="61">
        <f>I103/H103*100</f>
        <v>98.56200000000001</v>
      </c>
      <c r="K103" s="61">
        <f t="shared" si="7"/>
        <v>2548700</v>
      </c>
      <c r="L103" s="61">
        <f t="shared" si="8"/>
        <v>438500</v>
      </c>
      <c r="M103" s="61">
        <f t="shared" si="14"/>
        <v>248603.98</v>
      </c>
      <c r="N103" s="61">
        <f t="shared" si="9"/>
        <v>56.694180159635124</v>
      </c>
    </row>
    <row r="104" spans="1:14" ht="61.5">
      <c r="A104" s="27" t="s">
        <v>191</v>
      </c>
      <c r="B104" s="40">
        <v>41051200</v>
      </c>
      <c r="C104" s="61">
        <v>84000</v>
      </c>
      <c r="D104" s="61">
        <v>21000</v>
      </c>
      <c r="E104" s="61">
        <v>14000</v>
      </c>
      <c r="F104" s="61">
        <f t="shared" si="13"/>
        <v>66.66666666666666</v>
      </c>
      <c r="G104" s="61"/>
      <c r="H104" s="61"/>
      <c r="I104" s="61"/>
      <c r="J104" s="61"/>
      <c r="K104" s="61">
        <f t="shared" si="7"/>
        <v>84000</v>
      </c>
      <c r="L104" s="61">
        <f t="shared" si="8"/>
        <v>21000</v>
      </c>
      <c r="M104" s="61">
        <f t="shared" si="14"/>
        <v>14000</v>
      </c>
      <c r="N104" s="61">
        <f t="shared" si="9"/>
        <v>66.66666666666666</v>
      </c>
    </row>
    <row r="105" spans="1:14" ht="20.25">
      <c r="A105" s="27" t="s">
        <v>11</v>
      </c>
      <c r="B105" s="40">
        <v>41053900</v>
      </c>
      <c r="C105" s="61">
        <v>1464700</v>
      </c>
      <c r="D105" s="61">
        <v>367500</v>
      </c>
      <c r="E105" s="61">
        <v>185322.98</v>
      </c>
      <c r="F105" s="61">
        <f t="shared" si="13"/>
        <v>50.42802176870749</v>
      </c>
      <c r="G105" s="61">
        <v>1000000</v>
      </c>
      <c r="H105" s="61">
        <v>50000</v>
      </c>
      <c r="I105" s="61">
        <v>49281</v>
      </c>
      <c r="J105" s="61">
        <f>I105/H105*100</f>
        <v>98.56200000000001</v>
      </c>
      <c r="K105" s="61">
        <f t="shared" si="7"/>
        <v>2464700</v>
      </c>
      <c r="L105" s="61">
        <f t="shared" si="8"/>
        <v>417500</v>
      </c>
      <c r="M105" s="61">
        <f t="shared" si="14"/>
        <v>234603.98</v>
      </c>
      <c r="N105" s="61">
        <f t="shared" si="9"/>
        <v>56.19257005988024</v>
      </c>
    </row>
    <row r="106" spans="1:14" ht="45" customHeight="1">
      <c r="A106" s="29" t="s">
        <v>204</v>
      </c>
      <c r="B106" s="40">
        <v>90010100</v>
      </c>
      <c r="C106" s="64">
        <f>C17+C63</f>
        <v>77470050</v>
      </c>
      <c r="D106" s="64">
        <f>D17+D63</f>
        <v>17906924</v>
      </c>
      <c r="E106" s="64">
        <f>E17+E63</f>
        <v>18292041.849999998</v>
      </c>
      <c r="F106" s="64">
        <f t="shared" si="13"/>
        <v>102.15066445806103</v>
      </c>
      <c r="G106" s="64">
        <f>SUM(G63+G17+G89)</f>
        <v>5112324</v>
      </c>
      <c r="H106" s="64">
        <f>SUM(H63+H17+H89)</f>
        <v>664856</v>
      </c>
      <c r="I106" s="64">
        <f>SUM(I63+I17+I89)</f>
        <v>1163503.56</v>
      </c>
      <c r="J106" s="64">
        <f>I106/H106*100</f>
        <v>175.0008362713129</v>
      </c>
      <c r="K106" s="64">
        <f t="shared" si="7"/>
        <v>82582374</v>
      </c>
      <c r="L106" s="64">
        <f t="shared" si="8"/>
        <v>18571780</v>
      </c>
      <c r="M106" s="64">
        <f t="shared" si="14"/>
        <v>19455545.409999996</v>
      </c>
      <c r="N106" s="64">
        <f t="shared" si="9"/>
        <v>104.75864677483793</v>
      </c>
    </row>
    <row r="107" spans="1:14" ht="39.75">
      <c r="A107" s="29" t="s">
        <v>205</v>
      </c>
      <c r="B107" s="40">
        <v>90010200</v>
      </c>
      <c r="C107" s="64">
        <f>C106+C98+C100</f>
        <v>152404450</v>
      </c>
      <c r="D107" s="64">
        <f>D106+D98+D100</f>
        <v>35897024</v>
      </c>
      <c r="E107" s="64">
        <f>E106+E98+E100</f>
        <v>36282141.849999994</v>
      </c>
      <c r="F107" s="64">
        <f t="shared" si="13"/>
        <v>101.07284060650821</v>
      </c>
      <c r="G107" s="64">
        <f>G106+G98+G100</f>
        <v>5112324</v>
      </c>
      <c r="H107" s="64">
        <f>H106+H98+H100</f>
        <v>664856</v>
      </c>
      <c r="I107" s="64">
        <f>I106+I98+I100</f>
        <v>1163503.56</v>
      </c>
      <c r="J107" s="64">
        <f>I107/H107*100</f>
        <v>175.0008362713129</v>
      </c>
      <c r="K107" s="64">
        <f t="shared" si="7"/>
        <v>157516774</v>
      </c>
      <c r="L107" s="64">
        <f t="shared" si="8"/>
        <v>36561880</v>
      </c>
      <c r="M107" s="64">
        <f t="shared" si="14"/>
        <v>37445645.41</v>
      </c>
      <c r="N107" s="64">
        <f t="shared" si="9"/>
        <v>102.41717715281598</v>
      </c>
    </row>
    <row r="108" spans="1:14" ht="19.5">
      <c r="A108" s="30" t="s">
        <v>206</v>
      </c>
      <c r="B108" s="40">
        <v>90010300</v>
      </c>
      <c r="C108" s="64">
        <f>C106+C95</f>
        <v>154814150</v>
      </c>
      <c r="D108" s="64">
        <f>D106+D95</f>
        <v>36500774</v>
      </c>
      <c r="E108" s="64">
        <f>E106+E95</f>
        <v>36696714.83</v>
      </c>
      <c r="F108" s="64">
        <f t="shared" si="13"/>
        <v>100.53681280840784</v>
      </c>
      <c r="G108" s="64">
        <f>G106+G95</f>
        <v>6112324</v>
      </c>
      <c r="H108" s="64">
        <f>H106+H95</f>
        <v>714856</v>
      </c>
      <c r="I108" s="64">
        <f>I106+I95</f>
        <v>1212784.56</v>
      </c>
      <c r="J108" s="64">
        <f>I108/H108*100</f>
        <v>169.65438633794778</v>
      </c>
      <c r="K108" s="64">
        <f t="shared" si="7"/>
        <v>160926474</v>
      </c>
      <c r="L108" s="64">
        <f t="shared" si="8"/>
        <v>37215630</v>
      </c>
      <c r="M108" s="64">
        <f t="shared" si="14"/>
        <v>37909499.39</v>
      </c>
      <c r="N108" s="64">
        <f t="shared" si="9"/>
        <v>101.86445692307238</v>
      </c>
    </row>
    <row r="109" spans="1:14" ht="19.5">
      <c r="A109" s="30"/>
      <c r="B109" s="7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3"/>
    </row>
    <row r="110" spans="1:14" ht="20.25" hidden="1">
      <c r="A110" s="11"/>
      <c r="B110" s="7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3" spans="1:9" ht="29.25" customHeight="1">
      <c r="A113" s="74" t="s">
        <v>227</v>
      </c>
      <c r="H113" s="75" t="s">
        <v>228</v>
      </c>
      <c r="I113" s="75"/>
    </row>
  </sheetData>
  <sheetProtection/>
  <mergeCells count="8">
    <mergeCell ref="H113:I113"/>
    <mergeCell ref="A5:N5"/>
    <mergeCell ref="A12:A13"/>
    <mergeCell ref="B12:B13"/>
    <mergeCell ref="G12:J12"/>
    <mergeCell ref="C12:F12"/>
    <mergeCell ref="K12:N12"/>
    <mergeCell ref="A6:N6"/>
  </mergeCells>
  <printOptions horizontalCentered="1"/>
  <pageMargins left="0.1968503937007874" right="0.1968503937007874" top="0.31496062992125984" bottom="0.31496062992125984" header="0.1968503937007874" footer="0.1968503937007874"/>
  <pageSetup fitToHeight="0" fitToWidth="1" horizontalDpi="600" verticalDpi="600" orientation="landscape" paperSize="9" scale="37" r:id="rId1"/>
  <headerFooter alignWithMargins="0">
    <oddHeader>&amp;C&amp;P</oddHeader>
    <oddFooter>&amp;Cдох.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84"/>
  <sheetViews>
    <sheetView showZeros="0" tabSelected="1" view="pageBreakPreview" zoomScale="60" zoomScaleNormal="60" zoomScalePageLayoutView="0" workbookViewId="0" topLeftCell="A1">
      <pane xSplit="2" ySplit="11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2" sqref="H82:I82"/>
    </sheetView>
  </sheetViews>
  <sheetFormatPr defaultColWidth="9.33203125" defaultRowHeight="12.75"/>
  <cols>
    <col min="1" max="1" width="73.66015625" style="1" customWidth="1"/>
    <col min="2" max="2" width="14.33203125" style="1" customWidth="1"/>
    <col min="3" max="3" width="26.33203125" style="2" customWidth="1"/>
    <col min="4" max="4" width="24.33203125" style="2" customWidth="1"/>
    <col min="5" max="5" width="25.16015625" style="2" customWidth="1"/>
    <col min="6" max="6" width="13.33203125" style="2" customWidth="1"/>
    <col min="7" max="7" width="22.83203125" style="2" customWidth="1"/>
    <col min="8" max="8" width="23.83203125" style="2" customWidth="1"/>
    <col min="9" max="9" width="21.33203125" style="2" customWidth="1"/>
    <col min="10" max="10" width="16.33203125" style="2" customWidth="1"/>
    <col min="11" max="11" width="28.83203125" style="2" customWidth="1"/>
    <col min="12" max="12" width="25.33203125" style="2" customWidth="1"/>
    <col min="13" max="13" width="25.5" style="2" customWidth="1"/>
    <col min="14" max="14" width="13.66015625" style="0" customWidth="1"/>
  </cols>
  <sheetData>
    <row r="1" ht="15">
      <c r="L1" s="73"/>
    </row>
    <row r="2" ht="15">
      <c r="L2" s="12"/>
    </row>
    <row r="3" ht="15">
      <c r="L3" s="12"/>
    </row>
    <row r="5" spans="1:14" ht="22.5">
      <c r="A5" s="102" t="s">
        <v>226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7" spans="1:14" ht="17.25" customHeight="1">
      <c r="A7" s="5" t="s">
        <v>52</v>
      </c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13" t="s">
        <v>195</v>
      </c>
      <c r="N7" s="7"/>
    </row>
    <row r="8" spans="1:14" ht="43.5" customHeight="1">
      <c r="A8" s="91" t="s">
        <v>53</v>
      </c>
      <c r="B8" s="31" t="s">
        <v>54</v>
      </c>
      <c r="C8" s="94" t="s">
        <v>97</v>
      </c>
      <c r="D8" s="95"/>
      <c r="E8" s="95"/>
      <c r="F8" s="96"/>
      <c r="G8" s="94" t="s">
        <v>98</v>
      </c>
      <c r="H8" s="95"/>
      <c r="I8" s="95"/>
      <c r="J8" s="96"/>
      <c r="K8" s="97" t="s">
        <v>99</v>
      </c>
      <c r="L8" s="98"/>
      <c r="M8" s="98"/>
      <c r="N8" s="99"/>
    </row>
    <row r="9" spans="1:14" ht="51" customHeight="1">
      <c r="A9" s="92"/>
      <c r="B9" s="100" t="s">
        <v>55</v>
      </c>
      <c r="C9" s="87" t="s">
        <v>100</v>
      </c>
      <c r="D9" s="87" t="s">
        <v>216</v>
      </c>
      <c r="E9" s="87" t="s">
        <v>101</v>
      </c>
      <c r="F9" s="89" t="s">
        <v>102</v>
      </c>
      <c r="G9" s="87" t="s">
        <v>100</v>
      </c>
      <c r="H9" s="87" t="s">
        <v>216</v>
      </c>
      <c r="I9" s="87" t="s">
        <v>101</v>
      </c>
      <c r="J9" s="89" t="s">
        <v>102</v>
      </c>
      <c r="K9" s="87" t="s">
        <v>100</v>
      </c>
      <c r="L9" s="87" t="s">
        <v>216</v>
      </c>
      <c r="M9" s="87" t="s">
        <v>101</v>
      </c>
      <c r="N9" s="89" t="s">
        <v>102</v>
      </c>
    </row>
    <row r="10" spans="1:14" ht="28.5" customHeight="1">
      <c r="A10" s="93"/>
      <c r="B10" s="101"/>
      <c r="C10" s="88"/>
      <c r="D10" s="88"/>
      <c r="E10" s="88"/>
      <c r="F10" s="90"/>
      <c r="G10" s="88"/>
      <c r="H10" s="88"/>
      <c r="I10" s="88"/>
      <c r="J10" s="90"/>
      <c r="K10" s="88"/>
      <c r="L10" s="88"/>
      <c r="M10" s="88"/>
      <c r="N10" s="90"/>
    </row>
    <row r="11" spans="1:14" ht="12.75" customHeight="1">
      <c r="A11" s="15" t="s">
        <v>103</v>
      </c>
      <c r="B11" s="15" t="s">
        <v>104</v>
      </c>
      <c r="C11" s="15" t="s">
        <v>105</v>
      </c>
      <c r="D11" s="15" t="s">
        <v>106</v>
      </c>
      <c r="E11" s="15" t="s">
        <v>107</v>
      </c>
      <c r="F11" s="15" t="s">
        <v>108</v>
      </c>
      <c r="G11" s="15" t="s">
        <v>109</v>
      </c>
      <c r="H11" s="15" t="s">
        <v>110</v>
      </c>
      <c r="I11" s="15" t="s">
        <v>111</v>
      </c>
      <c r="J11" s="15" t="s">
        <v>112</v>
      </c>
      <c r="K11" s="15" t="s">
        <v>113</v>
      </c>
      <c r="L11" s="15" t="s">
        <v>56</v>
      </c>
      <c r="M11" s="15" t="s">
        <v>221</v>
      </c>
      <c r="N11" s="15" t="s">
        <v>222</v>
      </c>
    </row>
    <row r="12" spans="1:14" s="58" customFormat="1" ht="17.25">
      <c r="A12" s="57" t="s">
        <v>57</v>
      </c>
      <c r="B12" s="10" t="s">
        <v>12</v>
      </c>
      <c r="C12" s="55">
        <f>SUM(C13:C14)</f>
        <v>23262988.56</v>
      </c>
      <c r="D12" s="55">
        <f>SUM(D13:D14)</f>
        <v>6248301.56</v>
      </c>
      <c r="E12" s="55">
        <f>SUM(E13:E14)</f>
        <v>4683141.99</v>
      </c>
      <c r="F12" s="55">
        <f>E12/D12*100</f>
        <v>74.95063970632046</v>
      </c>
      <c r="G12" s="55">
        <f>SUM(G13:G14)</f>
        <v>2672340</v>
      </c>
      <c r="H12" s="55">
        <f>SUM(H13)</f>
        <v>972340</v>
      </c>
      <c r="I12" s="55">
        <f>SUM(I13:I14)</f>
        <v>139281</v>
      </c>
      <c r="J12" s="55">
        <f>I12/H12*100</f>
        <v>14.32431042639406</v>
      </c>
      <c r="K12" s="55">
        <f>C12+G12</f>
        <v>25935328.56</v>
      </c>
      <c r="L12" s="55">
        <f aca="true" t="shared" si="0" ref="L12:M16">SUM(D12+H12)</f>
        <v>7220641.56</v>
      </c>
      <c r="M12" s="55">
        <f t="shared" si="0"/>
        <v>4822422.99</v>
      </c>
      <c r="N12" s="55">
        <f aca="true" t="shared" si="1" ref="N12:N24">M12/L12*100</f>
        <v>66.78662761373798</v>
      </c>
    </row>
    <row r="13" spans="1:14" ht="86.25" customHeight="1">
      <c r="A13" s="52" t="s">
        <v>58</v>
      </c>
      <c r="B13" s="16" t="s">
        <v>13</v>
      </c>
      <c r="C13" s="51">
        <v>18761053.56</v>
      </c>
      <c r="D13" s="51">
        <v>5206153.56</v>
      </c>
      <c r="E13" s="51">
        <v>3828499.51</v>
      </c>
      <c r="F13" s="51">
        <f>E13/D13*100</f>
        <v>73.53796744328072</v>
      </c>
      <c r="G13" s="51">
        <v>2672340</v>
      </c>
      <c r="H13" s="51">
        <v>972340</v>
      </c>
      <c r="I13" s="51">
        <v>139281</v>
      </c>
      <c r="J13" s="51">
        <f>I13/H13*100</f>
        <v>14.32431042639406</v>
      </c>
      <c r="K13" s="51">
        <f>C13+G13</f>
        <v>21433393.56</v>
      </c>
      <c r="L13" s="51">
        <f t="shared" si="0"/>
        <v>6178493.56</v>
      </c>
      <c r="M13" s="51">
        <f t="shared" si="0"/>
        <v>3967780.51</v>
      </c>
      <c r="N13" s="51">
        <f t="shared" si="1"/>
        <v>64.21922223384175</v>
      </c>
    </row>
    <row r="14" spans="1:14" ht="36">
      <c r="A14" s="52" t="s">
        <v>138</v>
      </c>
      <c r="B14" s="17" t="s">
        <v>139</v>
      </c>
      <c r="C14" s="51">
        <v>4501935</v>
      </c>
      <c r="D14" s="51">
        <v>1042148</v>
      </c>
      <c r="E14" s="51">
        <v>854642.48</v>
      </c>
      <c r="F14" s="51">
        <f>E14/D14*100</f>
        <v>82.00778392320477</v>
      </c>
      <c r="G14" s="51"/>
      <c r="H14" s="51"/>
      <c r="I14" s="51"/>
      <c r="J14" s="51"/>
      <c r="K14" s="51">
        <f>C14+G14</f>
        <v>4501935</v>
      </c>
      <c r="L14" s="51">
        <f t="shared" si="0"/>
        <v>1042148</v>
      </c>
      <c r="M14" s="51">
        <f t="shared" si="0"/>
        <v>854642.48</v>
      </c>
      <c r="N14" s="51">
        <f t="shared" si="1"/>
        <v>82.00778392320477</v>
      </c>
    </row>
    <row r="15" spans="1:14" s="58" customFormat="1" ht="17.25">
      <c r="A15" s="57" t="s">
        <v>59</v>
      </c>
      <c r="B15" s="10" t="s">
        <v>14</v>
      </c>
      <c r="C15" s="55">
        <f>SUM(C16+C17+C19+C21+C22+C23+C26)</f>
        <v>93179354.25</v>
      </c>
      <c r="D15" s="55">
        <f>SUM(D16+D17+D19+D21+D22+D23+D26)</f>
        <v>24715105.25</v>
      </c>
      <c r="E15" s="55">
        <f>SUM(E16+E17+E19+E21+E22+E23+E26)</f>
        <v>18707041.080000002</v>
      </c>
      <c r="F15" s="55">
        <f aca="true" t="shared" si="2" ref="F15:F58">E15/D15*100</f>
        <v>75.69071986857107</v>
      </c>
      <c r="G15" s="55">
        <f>SUM(G18+G16+G22)</f>
        <v>2210000</v>
      </c>
      <c r="H15" s="55">
        <f>SUM(H18+H16+H22)</f>
        <v>377500</v>
      </c>
      <c r="I15" s="55">
        <f>SUM(I16:I18)</f>
        <v>516630.99</v>
      </c>
      <c r="J15" s="55">
        <f>I15/H15*100</f>
        <v>136.85589139072846</v>
      </c>
      <c r="K15" s="55">
        <f>C15+G15</f>
        <v>95389354.25</v>
      </c>
      <c r="L15" s="55">
        <f t="shared" si="0"/>
        <v>25092605.25</v>
      </c>
      <c r="M15" s="55">
        <f t="shared" si="0"/>
        <v>19223672.07</v>
      </c>
      <c r="N15" s="55">
        <f t="shared" si="1"/>
        <v>76.61090539811525</v>
      </c>
    </row>
    <row r="16" spans="1:14" ht="18">
      <c r="A16" s="52" t="s">
        <v>140</v>
      </c>
      <c r="B16" s="16">
        <v>1010</v>
      </c>
      <c r="C16" s="51">
        <v>7057805.25</v>
      </c>
      <c r="D16" s="51">
        <v>2094405.25</v>
      </c>
      <c r="E16" s="51">
        <v>1659595.48</v>
      </c>
      <c r="F16" s="51">
        <f t="shared" si="2"/>
        <v>79.2394633273575</v>
      </c>
      <c r="G16" s="51">
        <v>360000</v>
      </c>
      <c r="H16" s="51">
        <v>90000</v>
      </c>
      <c r="I16" s="51">
        <v>29452.63</v>
      </c>
      <c r="J16" s="51">
        <f>I16/H16*100</f>
        <v>32.725144444444446</v>
      </c>
      <c r="K16" s="51">
        <f>C16+G16</f>
        <v>7417805.25</v>
      </c>
      <c r="L16" s="51">
        <f t="shared" si="0"/>
        <v>2184405.25</v>
      </c>
      <c r="M16" s="51">
        <f t="shared" si="0"/>
        <v>1689048.1099999999</v>
      </c>
      <c r="N16" s="51">
        <f t="shared" si="1"/>
        <v>77.3230200760596</v>
      </c>
    </row>
    <row r="17" spans="1:14" ht="36">
      <c r="A17" s="52" t="s">
        <v>60</v>
      </c>
      <c r="B17" s="16" t="s">
        <v>15</v>
      </c>
      <c r="C17" s="51">
        <f>SUM(C18)</f>
        <v>28347549</v>
      </c>
      <c r="D17" s="51">
        <f>SUM(D18)</f>
        <v>8835660</v>
      </c>
      <c r="E17" s="51">
        <f>SUM(E18)</f>
        <v>5323507.83</v>
      </c>
      <c r="F17" s="51">
        <f t="shared" si="2"/>
        <v>60.250256687106564</v>
      </c>
      <c r="G17" s="51"/>
      <c r="H17" s="51"/>
      <c r="I17" s="51"/>
      <c r="J17" s="51"/>
      <c r="K17" s="51">
        <f>SUM(K18)</f>
        <v>29877549</v>
      </c>
      <c r="L17" s="51">
        <f>SUM(L18)</f>
        <v>9043160</v>
      </c>
      <c r="M17" s="51">
        <f aca="true" t="shared" si="3" ref="M17:M24">SUM(E17+I17)</f>
        <v>5323507.83</v>
      </c>
      <c r="N17" s="51">
        <f t="shared" si="1"/>
        <v>58.86778327487294</v>
      </c>
    </row>
    <row r="18" spans="1:14" ht="36">
      <c r="A18" s="52" t="s">
        <v>61</v>
      </c>
      <c r="B18" s="16" t="s">
        <v>16</v>
      </c>
      <c r="C18" s="51">
        <v>28347549</v>
      </c>
      <c r="D18" s="51">
        <v>8835660</v>
      </c>
      <c r="E18" s="51">
        <v>5323507.83</v>
      </c>
      <c r="F18" s="51">
        <f t="shared" si="2"/>
        <v>60.250256687106564</v>
      </c>
      <c r="G18" s="51">
        <v>1530000</v>
      </c>
      <c r="H18" s="51">
        <v>207500</v>
      </c>
      <c r="I18" s="51">
        <v>487178.36</v>
      </c>
      <c r="J18" s="51">
        <f>I18/H18*100</f>
        <v>234.78475180722893</v>
      </c>
      <c r="K18" s="51">
        <f>C18+G18</f>
        <v>29877549</v>
      </c>
      <c r="L18" s="51">
        <f aca="true" t="shared" si="4" ref="L18:L24">SUM(D18+H18)</f>
        <v>9043160</v>
      </c>
      <c r="M18" s="51">
        <f t="shared" si="3"/>
        <v>5810686.19</v>
      </c>
      <c r="N18" s="51">
        <f t="shared" si="1"/>
        <v>64.25504126876004</v>
      </c>
    </row>
    <row r="19" spans="1:14" ht="36">
      <c r="A19" s="52" t="s">
        <v>62</v>
      </c>
      <c r="B19" s="16" t="s">
        <v>17</v>
      </c>
      <c r="C19" s="51">
        <f>C20</f>
        <v>47941700</v>
      </c>
      <c r="D19" s="51">
        <f>SUM(D20)</f>
        <v>11241900</v>
      </c>
      <c r="E19" s="51">
        <f>E20</f>
        <v>9504055</v>
      </c>
      <c r="F19" s="51">
        <f t="shared" si="2"/>
        <v>84.54135866712922</v>
      </c>
      <c r="G19" s="51"/>
      <c r="H19" s="51"/>
      <c r="I19" s="51"/>
      <c r="J19" s="51"/>
      <c r="K19" s="51">
        <f>C19+G19</f>
        <v>47941700</v>
      </c>
      <c r="L19" s="51">
        <f t="shared" si="4"/>
        <v>11241900</v>
      </c>
      <c r="M19" s="51">
        <f t="shared" si="3"/>
        <v>9504055</v>
      </c>
      <c r="N19" s="51">
        <f t="shared" si="1"/>
        <v>84.54135866712922</v>
      </c>
    </row>
    <row r="20" spans="1:14" ht="36">
      <c r="A20" s="52" t="s">
        <v>61</v>
      </c>
      <c r="B20" s="16" t="s">
        <v>18</v>
      </c>
      <c r="C20" s="51">
        <v>47941700</v>
      </c>
      <c r="D20" s="51">
        <v>11241900</v>
      </c>
      <c r="E20" s="51">
        <v>9504055</v>
      </c>
      <c r="F20" s="51">
        <f t="shared" si="2"/>
        <v>84.54135866712922</v>
      </c>
      <c r="G20" s="51"/>
      <c r="H20" s="51"/>
      <c r="I20" s="51"/>
      <c r="J20" s="51"/>
      <c r="K20" s="51">
        <f>C20+G20</f>
        <v>47941700</v>
      </c>
      <c r="L20" s="51">
        <f t="shared" si="4"/>
        <v>11241900</v>
      </c>
      <c r="M20" s="51">
        <f t="shared" si="3"/>
        <v>9504055</v>
      </c>
      <c r="N20" s="51">
        <f t="shared" si="1"/>
        <v>84.54135866712922</v>
      </c>
    </row>
    <row r="21" spans="1:14" ht="36">
      <c r="A21" s="52" t="s">
        <v>63</v>
      </c>
      <c r="B21" s="16" t="s">
        <v>19</v>
      </c>
      <c r="C21" s="51">
        <v>925650</v>
      </c>
      <c r="D21" s="51">
        <v>225470</v>
      </c>
      <c r="E21" s="51">
        <v>150789.41</v>
      </c>
      <c r="F21" s="51">
        <f t="shared" si="2"/>
        <v>66.8778152304076</v>
      </c>
      <c r="G21" s="51"/>
      <c r="H21" s="51"/>
      <c r="I21" s="51"/>
      <c r="J21" s="51"/>
      <c r="K21" s="51">
        <f>C21+G21</f>
        <v>925650</v>
      </c>
      <c r="L21" s="51">
        <f t="shared" si="4"/>
        <v>225470</v>
      </c>
      <c r="M21" s="51">
        <f t="shared" si="3"/>
        <v>150789.41</v>
      </c>
      <c r="N21" s="51">
        <f t="shared" si="1"/>
        <v>66.8778152304076</v>
      </c>
    </row>
    <row r="22" spans="1:14" ht="18">
      <c r="A22" s="18" t="s">
        <v>141</v>
      </c>
      <c r="B22" s="16">
        <v>1080</v>
      </c>
      <c r="C22" s="51">
        <v>6720650</v>
      </c>
      <c r="D22" s="51">
        <v>1765450</v>
      </c>
      <c r="E22" s="51">
        <v>1624218.08</v>
      </c>
      <c r="F22" s="51">
        <f t="shared" si="2"/>
        <v>92.00023110255177</v>
      </c>
      <c r="G22" s="51">
        <v>320000</v>
      </c>
      <c r="H22" s="51">
        <v>80000</v>
      </c>
      <c r="I22" s="51"/>
      <c r="J22" s="51"/>
      <c r="K22" s="51">
        <f>C22+G22</f>
        <v>7040650</v>
      </c>
      <c r="L22" s="51">
        <f t="shared" si="4"/>
        <v>1845450</v>
      </c>
      <c r="M22" s="51">
        <f t="shared" si="3"/>
        <v>1624218.08</v>
      </c>
      <c r="N22" s="51">
        <f t="shared" si="1"/>
        <v>88.01203392126583</v>
      </c>
    </row>
    <row r="23" spans="1:14" ht="18">
      <c r="A23" s="52" t="s">
        <v>64</v>
      </c>
      <c r="B23" s="16" t="s">
        <v>20</v>
      </c>
      <c r="C23" s="51">
        <f>SUM(C24:C25)</f>
        <v>2072000</v>
      </c>
      <c r="D23" s="51">
        <f>SUM(D24:D25)</f>
        <v>501220</v>
      </c>
      <c r="E23" s="51">
        <f>SUM(E24:E25)</f>
        <v>405515.5</v>
      </c>
      <c r="F23" s="51">
        <f t="shared" si="2"/>
        <v>80.90569011611667</v>
      </c>
      <c r="G23" s="51"/>
      <c r="H23" s="51"/>
      <c r="I23" s="51"/>
      <c r="J23" s="51"/>
      <c r="K23" s="51">
        <f>SUM(K24:K25)</f>
        <v>2072000</v>
      </c>
      <c r="L23" s="51">
        <f t="shared" si="4"/>
        <v>501220</v>
      </c>
      <c r="M23" s="51">
        <f t="shared" si="3"/>
        <v>405515.5</v>
      </c>
      <c r="N23" s="51">
        <f t="shared" si="1"/>
        <v>80.90569011611667</v>
      </c>
    </row>
    <row r="24" spans="1:14" ht="18">
      <c r="A24" s="52" t="s">
        <v>65</v>
      </c>
      <c r="B24" s="16" t="s">
        <v>21</v>
      </c>
      <c r="C24" s="51">
        <v>2022000</v>
      </c>
      <c r="D24" s="51">
        <v>501220</v>
      </c>
      <c r="E24" s="51">
        <v>405515.5</v>
      </c>
      <c r="F24" s="51">
        <f t="shared" si="2"/>
        <v>80.90569011611667</v>
      </c>
      <c r="G24" s="51"/>
      <c r="H24" s="51"/>
      <c r="I24" s="51"/>
      <c r="J24" s="51"/>
      <c r="K24" s="51">
        <f aca="true" t="shared" si="5" ref="K24:K55">C24+G24</f>
        <v>2022000</v>
      </c>
      <c r="L24" s="51">
        <f t="shared" si="4"/>
        <v>501220</v>
      </c>
      <c r="M24" s="51">
        <f t="shared" si="3"/>
        <v>405515.5</v>
      </c>
      <c r="N24" s="51">
        <f t="shared" si="1"/>
        <v>80.90569011611667</v>
      </c>
    </row>
    <row r="25" spans="1:14" ht="18">
      <c r="A25" s="52" t="s">
        <v>66</v>
      </c>
      <c r="B25" s="16" t="s">
        <v>22</v>
      </c>
      <c r="C25" s="51">
        <v>50000</v>
      </c>
      <c r="D25" s="51"/>
      <c r="E25" s="51"/>
      <c r="F25" s="51"/>
      <c r="G25" s="51"/>
      <c r="H25" s="51"/>
      <c r="I25" s="51"/>
      <c r="J25" s="51"/>
      <c r="K25" s="51">
        <f t="shared" si="5"/>
        <v>50000</v>
      </c>
      <c r="L25" s="51"/>
      <c r="M25" s="51"/>
      <c r="N25" s="51"/>
    </row>
    <row r="26" spans="1:14" ht="54">
      <c r="A26" s="52" t="s">
        <v>192</v>
      </c>
      <c r="B26" s="16">
        <v>1200</v>
      </c>
      <c r="C26" s="51">
        <v>114000</v>
      </c>
      <c r="D26" s="51">
        <v>51000</v>
      </c>
      <c r="E26" s="51">
        <v>39359.78</v>
      </c>
      <c r="F26" s="51">
        <f t="shared" si="2"/>
        <v>77.17603921568627</v>
      </c>
      <c r="G26" s="51"/>
      <c r="H26" s="51"/>
      <c r="I26" s="51"/>
      <c r="J26" s="51"/>
      <c r="K26" s="51">
        <f t="shared" si="5"/>
        <v>114000</v>
      </c>
      <c r="L26" s="51">
        <f aca="true" t="shared" si="6" ref="L26:M28">SUM(D26+H26)</f>
        <v>51000</v>
      </c>
      <c r="M26" s="51">
        <f t="shared" si="6"/>
        <v>39359.78</v>
      </c>
      <c r="N26" s="51">
        <f aca="true" t="shared" si="7" ref="N26:N34">M26/L26*100</f>
        <v>77.17603921568627</v>
      </c>
    </row>
    <row r="27" spans="1:14" s="58" customFormat="1" ht="17.25">
      <c r="A27" s="57" t="s">
        <v>24</v>
      </c>
      <c r="B27" s="10" t="s">
        <v>23</v>
      </c>
      <c r="C27" s="55">
        <f>SUM(C28+C29+C31)</f>
        <v>7670525</v>
      </c>
      <c r="D27" s="55">
        <f>SUM(D28+D29+D31)</f>
        <v>2422019</v>
      </c>
      <c r="E27" s="55">
        <f>SUM(E28+E29+E31)</f>
        <v>1619069.27</v>
      </c>
      <c r="F27" s="55">
        <f t="shared" si="2"/>
        <v>66.84791779090091</v>
      </c>
      <c r="G27" s="55"/>
      <c r="H27" s="55"/>
      <c r="I27" s="55"/>
      <c r="J27" s="55"/>
      <c r="K27" s="55">
        <f t="shared" si="5"/>
        <v>7670525</v>
      </c>
      <c r="L27" s="55">
        <f t="shared" si="6"/>
        <v>2422019</v>
      </c>
      <c r="M27" s="55">
        <f t="shared" si="6"/>
        <v>1619069.27</v>
      </c>
      <c r="N27" s="55">
        <f t="shared" si="7"/>
        <v>66.84791779090091</v>
      </c>
    </row>
    <row r="28" spans="1:14" ht="36">
      <c r="A28" s="52" t="s">
        <v>67</v>
      </c>
      <c r="B28" s="16" t="s">
        <v>25</v>
      </c>
      <c r="C28" s="51">
        <v>6777540</v>
      </c>
      <c r="D28" s="51">
        <v>2110550</v>
      </c>
      <c r="E28" s="51">
        <v>1359230.25</v>
      </c>
      <c r="F28" s="51">
        <f t="shared" si="2"/>
        <v>64.4017080855701</v>
      </c>
      <c r="G28" s="51"/>
      <c r="H28" s="51"/>
      <c r="I28" s="51"/>
      <c r="J28" s="51"/>
      <c r="K28" s="51">
        <f t="shared" si="5"/>
        <v>6777540</v>
      </c>
      <c r="L28" s="51">
        <f t="shared" si="6"/>
        <v>2110550</v>
      </c>
      <c r="M28" s="51">
        <f t="shared" si="6"/>
        <v>1359230.25</v>
      </c>
      <c r="N28" s="51">
        <f t="shared" si="7"/>
        <v>64.4017080855701</v>
      </c>
    </row>
    <row r="29" spans="1:14" ht="24" customHeight="1">
      <c r="A29" s="18" t="s">
        <v>142</v>
      </c>
      <c r="B29" s="16">
        <v>2110</v>
      </c>
      <c r="C29" s="51">
        <f>SUM(C30)</f>
        <v>592985</v>
      </c>
      <c r="D29" s="51">
        <f>SUM(D30)</f>
        <v>222369</v>
      </c>
      <c r="E29" s="51">
        <f>SUM(E30)</f>
        <v>170749.34</v>
      </c>
      <c r="F29" s="51">
        <f t="shared" si="2"/>
        <v>76.78648552630986</v>
      </c>
      <c r="G29" s="51"/>
      <c r="H29" s="51"/>
      <c r="I29" s="51"/>
      <c r="J29" s="51"/>
      <c r="K29" s="51">
        <f t="shared" si="5"/>
        <v>592985</v>
      </c>
      <c r="L29" s="51">
        <f aca="true" t="shared" si="8" ref="L29:L40">SUM(D29+H29)</f>
        <v>222369</v>
      </c>
      <c r="M29" s="51">
        <f>E29+I29</f>
        <v>170749.34</v>
      </c>
      <c r="N29" s="51">
        <f t="shared" si="7"/>
        <v>76.78648552630986</v>
      </c>
    </row>
    <row r="30" spans="1:14" ht="47.25" customHeight="1">
      <c r="A30" s="18" t="s">
        <v>209</v>
      </c>
      <c r="B30" s="16">
        <v>2111</v>
      </c>
      <c r="C30" s="51">
        <v>592985</v>
      </c>
      <c r="D30" s="51">
        <v>222369</v>
      </c>
      <c r="E30" s="51">
        <v>170749.34</v>
      </c>
      <c r="F30" s="51">
        <f t="shared" si="2"/>
        <v>76.78648552630986</v>
      </c>
      <c r="G30" s="51"/>
      <c r="H30" s="51"/>
      <c r="I30" s="51"/>
      <c r="J30" s="51"/>
      <c r="K30" s="51">
        <f t="shared" si="5"/>
        <v>592985</v>
      </c>
      <c r="L30" s="51">
        <f t="shared" si="8"/>
        <v>222369</v>
      </c>
      <c r="M30" s="51">
        <f>SUM(E30+I30)</f>
        <v>170749.34</v>
      </c>
      <c r="N30" s="51">
        <f t="shared" si="7"/>
        <v>76.78648552630986</v>
      </c>
    </row>
    <row r="31" spans="1:14" ht="22.5" customHeight="1">
      <c r="A31" s="52" t="s">
        <v>68</v>
      </c>
      <c r="B31" s="16" t="s">
        <v>26</v>
      </c>
      <c r="C31" s="51">
        <f>C32</f>
        <v>300000</v>
      </c>
      <c r="D31" s="51">
        <f>SUM(D32)</f>
        <v>89100</v>
      </c>
      <c r="E31" s="51">
        <f>E32</f>
        <v>89089.68</v>
      </c>
      <c r="F31" s="51">
        <f t="shared" si="2"/>
        <v>99.9884175084175</v>
      </c>
      <c r="G31" s="51"/>
      <c r="H31" s="51"/>
      <c r="I31" s="51"/>
      <c r="J31" s="51"/>
      <c r="K31" s="51">
        <f t="shared" si="5"/>
        <v>300000</v>
      </c>
      <c r="L31" s="51">
        <f t="shared" si="8"/>
        <v>89100</v>
      </c>
      <c r="M31" s="51">
        <f>E31+I31</f>
        <v>89089.68</v>
      </c>
      <c r="N31" s="51">
        <f t="shared" si="7"/>
        <v>99.9884175084175</v>
      </c>
    </row>
    <row r="32" spans="1:14" ht="36">
      <c r="A32" s="52" t="s">
        <v>210</v>
      </c>
      <c r="B32" s="16">
        <v>2146</v>
      </c>
      <c r="C32" s="51">
        <v>300000</v>
      </c>
      <c r="D32" s="51">
        <v>89100</v>
      </c>
      <c r="E32" s="51">
        <v>89089.68</v>
      </c>
      <c r="F32" s="51">
        <f t="shared" si="2"/>
        <v>99.9884175084175</v>
      </c>
      <c r="G32" s="51"/>
      <c r="H32" s="51"/>
      <c r="I32" s="51"/>
      <c r="J32" s="51"/>
      <c r="K32" s="51">
        <f t="shared" si="5"/>
        <v>300000</v>
      </c>
      <c r="L32" s="51">
        <f t="shared" si="8"/>
        <v>89100</v>
      </c>
      <c r="M32" s="51">
        <f>SUM(E32+I32)</f>
        <v>89089.68</v>
      </c>
      <c r="N32" s="51">
        <f t="shared" si="7"/>
        <v>99.9884175084175</v>
      </c>
    </row>
    <row r="33" spans="1:14" s="58" customFormat="1" ht="17.25">
      <c r="A33" s="57" t="s">
        <v>69</v>
      </c>
      <c r="B33" s="10" t="s">
        <v>27</v>
      </c>
      <c r="C33" s="55">
        <f>SUM(C34+C39+C43)</f>
        <v>7817772</v>
      </c>
      <c r="D33" s="55">
        <f>SUM(D34+D39+D43)</f>
        <v>2012880</v>
      </c>
      <c r="E33" s="55">
        <f>SUM(E34+E39+E43)</f>
        <v>1426466.82</v>
      </c>
      <c r="F33" s="55">
        <f t="shared" si="2"/>
        <v>70.86695779182067</v>
      </c>
      <c r="G33" s="55">
        <f>SUM(G39)</f>
        <v>1500624</v>
      </c>
      <c r="H33" s="55">
        <f>SUM(H39)</f>
        <v>375156</v>
      </c>
      <c r="I33" s="55">
        <f>SUM(I39)</f>
        <v>297812.94</v>
      </c>
      <c r="J33" s="55">
        <f>I33/H33*100</f>
        <v>79.38376035569203</v>
      </c>
      <c r="K33" s="55">
        <f t="shared" si="5"/>
        <v>9318396</v>
      </c>
      <c r="L33" s="55">
        <f t="shared" si="8"/>
        <v>2388036</v>
      </c>
      <c r="M33" s="55">
        <f>SUM(E33+I33)</f>
        <v>1724279.76</v>
      </c>
      <c r="N33" s="55">
        <f t="shared" si="7"/>
        <v>72.20493158394598</v>
      </c>
    </row>
    <row r="34" spans="1:14" ht="72">
      <c r="A34" s="52" t="s">
        <v>70</v>
      </c>
      <c r="B34" s="16" t="s">
        <v>28</v>
      </c>
      <c r="C34" s="51">
        <f>SUM(C35:C38)</f>
        <v>206000</v>
      </c>
      <c r="D34" s="51">
        <f>SUM(D35:D38)</f>
        <v>53400</v>
      </c>
      <c r="E34" s="51">
        <f>SUM(E35:E38)</f>
        <v>2129.79</v>
      </c>
      <c r="F34" s="51">
        <f t="shared" si="2"/>
        <v>3.988370786516854</v>
      </c>
      <c r="G34" s="51"/>
      <c r="H34" s="51"/>
      <c r="I34" s="51"/>
      <c r="J34" s="51"/>
      <c r="K34" s="51">
        <f t="shared" si="5"/>
        <v>206000</v>
      </c>
      <c r="L34" s="51">
        <f t="shared" si="8"/>
        <v>53400</v>
      </c>
      <c r="M34" s="51">
        <f>SUM(E34+I34)</f>
        <v>2129.79</v>
      </c>
      <c r="N34" s="51">
        <f t="shared" si="7"/>
        <v>3.988370786516854</v>
      </c>
    </row>
    <row r="35" spans="1:14" ht="36">
      <c r="A35" s="18" t="s">
        <v>143</v>
      </c>
      <c r="B35" s="16">
        <v>3031</v>
      </c>
      <c r="C35" s="51">
        <v>67500</v>
      </c>
      <c r="D35" s="51">
        <v>18000</v>
      </c>
      <c r="E35" s="51"/>
      <c r="F35" s="51"/>
      <c r="G35" s="51"/>
      <c r="H35" s="51"/>
      <c r="I35" s="51"/>
      <c r="J35" s="51"/>
      <c r="K35" s="51">
        <f t="shared" si="5"/>
        <v>67500</v>
      </c>
      <c r="L35" s="51">
        <f t="shared" si="8"/>
        <v>18000</v>
      </c>
      <c r="M35" s="51"/>
      <c r="N35" s="51"/>
    </row>
    <row r="36" spans="1:14" ht="36">
      <c r="A36" s="18" t="s">
        <v>144</v>
      </c>
      <c r="B36" s="16">
        <v>3032</v>
      </c>
      <c r="C36" s="51">
        <v>3500</v>
      </c>
      <c r="D36" s="51">
        <v>900</v>
      </c>
      <c r="E36" s="51">
        <v>19.99</v>
      </c>
      <c r="F36" s="51">
        <f t="shared" si="2"/>
        <v>2.221111111111111</v>
      </c>
      <c r="G36" s="51"/>
      <c r="H36" s="51"/>
      <c r="I36" s="51"/>
      <c r="J36" s="51"/>
      <c r="K36" s="51">
        <f t="shared" si="5"/>
        <v>3500</v>
      </c>
      <c r="L36" s="51">
        <f t="shared" si="8"/>
        <v>900</v>
      </c>
      <c r="M36" s="51">
        <f>SUM(E36+I36)</f>
        <v>19.99</v>
      </c>
      <c r="N36" s="51">
        <f>M36/L36*100</f>
        <v>2.221111111111111</v>
      </c>
    </row>
    <row r="37" spans="1:14" ht="44.25" customHeight="1">
      <c r="A37" s="18" t="s">
        <v>217</v>
      </c>
      <c r="B37" s="16">
        <v>3033</v>
      </c>
      <c r="C37" s="51">
        <v>100000</v>
      </c>
      <c r="D37" s="51">
        <v>25500</v>
      </c>
      <c r="E37" s="51"/>
      <c r="F37" s="51"/>
      <c r="G37" s="51"/>
      <c r="H37" s="51"/>
      <c r="I37" s="51"/>
      <c r="J37" s="51"/>
      <c r="K37" s="51">
        <f t="shared" si="5"/>
        <v>100000</v>
      </c>
      <c r="L37" s="51">
        <f t="shared" si="8"/>
        <v>25500</v>
      </c>
      <c r="M37" s="51"/>
      <c r="N37" s="51"/>
    </row>
    <row r="38" spans="1:14" ht="36">
      <c r="A38" s="52" t="s">
        <v>71</v>
      </c>
      <c r="B38" s="16" t="s">
        <v>29</v>
      </c>
      <c r="C38" s="51">
        <v>35000</v>
      </c>
      <c r="D38" s="51">
        <v>9000</v>
      </c>
      <c r="E38" s="51">
        <v>2109.8</v>
      </c>
      <c r="F38" s="51">
        <f t="shared" si="2"/>
        <v>23.442222222222224</v>
      </c>
      <c r="G38" s="51"/>
      <c r="H38" s="51"/>
      <c r="I38" s="51"/>
      <c r="J38" s="51"/>
      <c r="K38" s="51">
        <f t="shared" si="5"/>
        <v>35000</v>
      </c>
      <c r="L38" s="51">
        <f t="shared" si="8"/>
        <v>9000</v>
      </c>
      <c r="M38" s="51">
        <f>SUM(E38+I38)</f>
        <v>2109.8</v>
      </c>
      <c r="N38" s="51">
        <f>M38/L38*100</f>
        <v>23.442222222222224</v>
      </c>
    </row>
    <row r="39" spans="1:14" ht="54">
      <c r="A39" s="18" t="s">
        <v>72</v>
      </c>
      <c r="B39" s="16">
        <v>3100</v>
      </c>
      <c r="C39" s="51">
        <f>SUM(C40:C42)</f>
        <v>3131377</v>
      </c>
      <c r="D39" s="51">
        <f>SUM(D40:D42)</f>
        <v>823895</v>
      </c>
      <c r="E39" s="51">
        <f>SUM(E40:E42)</f>
        <v>660061.5</v>
      </c>
      <c r="F39" s="51">
        <f t="shared" si="2"/>
        <v>80.11475976914534</v>
      </c>
      <c r="G39" s="51">
        <f>SUM(G40)</f>
        <v>1500624</v>
      </c>
      <c r="H39" s="51">
        <f>SUM(H40)</f>
        <v>375156</v>
      </c>
      <c r="I39" s="51">
        <f>SUM(I40)</f>
        <v>297812.94</v>
      </c>
      <c r="J39" s="51">
        <f>I39/H39*100</f>
        <v>79.38376035569203</v>
      </c>
      <c r="K39" s="51">
        <f t="shared" si="5"/>
        <v>4632001</v>
      </c>
      <c r="L39" s="51">
        <f t="shared" si="8"/>
        <v>1199051</v>
      </c>
      <c r="M39" s="51">
        <f>E39+I39</f>
        <v>957874.44</v>
      </c>
      <c r="N39" s="51">
        <f>M39/K39*100</f>
        <v>20.679495535514782</v>
      </c>
    </row>
    <row r="40" spans="1:14" ht="54" customHeight="1">
      <c r="A40" s="52" t="s">
        <v>145</v>
      </c>
      <c r="B40" s="16">
        <v>3104</v>
      </c>
      <c r="C40" s="51">
        <v>2820177</v>
      </c>
      <c r="D40" s="51">
        <v>748895</v>
      </c>
      <c r="E40" s="51">
        <v>647713.8</v>
      </c>
      <c r="F40" s="51">
        <f t="shared" si="2"/>
        <v>86.48926752081401</v>
      </c>
      <c r="G40" s="51">
        <v>1500624</v>
      </c>
      <c r="H40" s="51">
        <v>375156</v>
      </c>
      <c r="I40" s="51">
        <v>297812.94</v>
      </c>
      <c r="J40" s="51">
        <f>I40/H40*100</f>
        <v>79.38376035569203</v>
      </c>
      <c r="K40" s="51">
        <f t="shared" si="5"/>
        <v>4320801</v>
      </c>
      <c r="L40" s="51">
        <f t="shared" si="8"/>
        <v>1124051</v>
      </c>
      <c r="M40" s="51">
        <f>SUM(E40+I40)</f>
        <v>945526.74</v>
      </c>
      <c r="N40" s="51">
        <f>M40/L40*100</f>
        <v>84.1177793534279</v>
      </c>
    </row>
    <row r="41" spans="1:14" ht="72">
      <c r="A41" s="18" t="s">
        <v>218</v>
      </c>
      <c r="B41" s="16">
        <v>3140</v>
      </c>
      <c r="C41" s="51">
        <v>100000</v>
      </c>
      <c r="D41" s="51"/>
      <c r="E41" s="51"/>
      <c r="F41" s="51"/>
      <c r="G41" s="51"/>
      <c r="H41" s="51"/>
      <c r="I41" s="51"/>
      <c r="J41" s="51"/>
      <c r="K41" s="51">
        <f t="shared" si="5"/>
        <v>100000</v>
      </c>
      <c r="L41" s="51"/>
      <c r="M41" s="51"/>
      <c r="N41" s="51"/>
    </row>
    <row r="42" spans="1:14" ht="72">
      <c r="A42" s="18" t="s">
        <v>146</v>
      </c>
      <c r="B42" s="16">
        <v>3180</v>
      </c>
      <c r="C42" s="51">
        <v>211200</v>
      </c>
      <c r="D42" s="51">
        <v>75000</v>
      </c>
      <c r="E42" s="51">
        <v>12347.7</v>
      </c>
      <c r="F42" s="51">
        <f t="shared" si="2"/>
        <v>16.4636</v>
      </c>
      <c r="G42" s="51"/>
      <c r="H42" s="51"/>
      <c r="I42" s="51"/>
      <c r="J42" s="51"/>
      <c r="K42" s="51">
        <f t="shared" si="5"/>
        <v>211200</v>
      </c>
      <c r="L42" s="51">
        <f aca="true" t="shared" si="9" ref="L42:L60">SUM(D42+H42)</f>
        <v>75000</v>
      </c>
      <c r="M42" s="51">
        <f aca="true" t="shared" si="10" ref="M42:M60">SUM(E42+I42)</f>
        <v>12347.7</v>
      </c>
      <c r="N42" s="51">
        <f>M42/L42*100</f>
        <v>16.4636</v>
      </c>
    </row>
    <row r="43" spans="1:14" ht="18">
      <c r="A43" s="52" t="s">
        <v>73</v>
      </c>
      <c r="B43" s="16" t="s">
        <v>30</v>
      </c>
      <c r="C43" s="51">
        <f>SUM(C44:C45)</f>
        <v>4480395</v>
      </c>
      <c r="D43" s="51">
        <f>SUM(D44:D45)</f>
        <v>1135585</v>
      </c>
      <c r="E43" s="51">
        <f>SUM(E44:E45)</f>
        <v>764275.53</v>
      </c>
      <c r="F43" s="51">
        <f t="shared" si="2"/>
        <v>67.30236221859218</v>
      </c>
      <c r="G43" s="51"/>
      <c r="H43" s="51"/>
      <c r="I43" s="51"/>
      <c r="J43" s="51"/>
      <c r="K43" s="51">
        <f t="shared" si="5"/>
        <v>4480395</v>
      </c>
      <c r="L43" s="51">
        <f t="shared" si="9"/>
        <v>1135585</v>
      </c>
      <c r="M43" s="51">
        <f t="shared" si="10"/>
        <v>764275.53</v>
      </c>
      <c r="N43" s="51">
        <f>M43/K43*100</f>
        <v>17.058217634829074</v>
      </c>
    </row>
    <row r="44" spans="1:14" ht="36">
      <c r="A44" s="52" t="s">
        <v>211</v>
      </c>
      <c r="B44" s="16">
        <v>3241</v>
      </c>
      <c r="C44" s="51">
        <v>3162595</v>
      </c>
      <c r="D44" s="51">
        <v>805585</v>
      </c>
      <c r="E44" s="51">
        <v>634275.53</v>
      </c>
      <c r="F44" s="51">
        <f t="shared" si="2"/>
        <v>78.73477410825673</v>
      </c>
      <c r="G44" s="51"/>
      <c r="H44" s="51"/>
      <c r="I44" s="51"/>
      <c r="J44" s="51"/>
      <c r="K44" s="51">
        <f t="shared" si="5"/>
        <v>3162595</v>
      </c>
      <c r="L44" s="51">
        <f t="shared" si="9"/>
        <v>805585</v>
      </c>
      <c r="M44" s="51">
        <f t="shared" si="10"/>
        <v>634275.53</v>
      </c>
      <c r="N44" s="51">
        <f aca="true" t="shared" si="11" ref="N44:N49">M44/L44*100</f>
        <v>78.73477410825673</v>
      </c>
    </row>
    <row r="45" spans="1:14" ht="36">
      <c r="A45" s="52" t="s">
        <v>74</v>
      </c>
      <c r="B45" s="16" t="s">
        <v>31</v>
      </c>
      <c r="C45" s="51">
        <v>1317800</v>
      </c>
      <c r="D45" s="51">
        <v>330000</v>
      </c>
      <c r="E45" s="51">
        <v>130000</v>
      </c>
      <c r="F45" s="51">
        <f t="shared" si="2"/>
        <v>39.39393939393939</v>
      </c>
      <c r="G45" s="51"/>
      <c r="H45" s="51"/>
      <c r="I45" s="51"/>
      <c r="J45" s="51"/>
      <c r="K45" s="51">
        <f t="shared" si="5"/>
        <v>1317800</v>
      </c>
      <c r="L45" s="51">
        <f t="shared" si="9"/>
        <v>330000</v>
      </c>
      <c r="M45" s="51">
        <f t="shared" si="10"/>
        <v>130000</v>
      </c>
      <c r="N45" s="51">
        <f t="shared" si="11"/>
        <v>39.39393939393939</v>
      </c>
    </row>
    <row r="46" spans="1:14" s="58" customFormat="1" ht="17.25">
      <c r="A46" s="57" t="s">
        <v>75</v>
      </c>
      <c r="B46" s="10" t="s">
        <v>32</v>
      </c>
      <c r="C46" s="55">
        <f>SUM(C47+C48+C49)</f>
        <v>6256236.5</v>
      </c>
      <c r="D46" s="55">
        <f>SUM(D47+D48+D49)</f>
        <v>1678336.5</v>
      </c>
      <c r="E46" s="55">
        <f>SUM(E47+E48+E49)</f>
        <v>1323557.4200000002</v>
      </c>
      <c r="F46" s="55">
        <f t="shared" si="2"/>
        <v>78.86126649810691</v>
      </c>
      <c r="G46" s="55">
        <f>SUM(G48)</f>
        <v>20000</v>
      </c>
      <c r="H46" s="55">
        <f>SUM(H48)</f>
        <v>5000</v>
      </c>
      <c r="I46" s="55">
        <f>SUM(I49)</f>
        <v>50000</v>
      </c>
      <c r="J46" s="55">
        <f>I46/H46*100</f>
        <v>1000</v>
      </c>
      <c r="K46" s="55">
        <f t="shared" si="5"/>
        <v>6276236.5</v>
      </c>
      <c r="L46" s="55">
        <f t="shared" si="9"/>
        <v>1683336.5</v>
      </c>
      <c r="M46" s="55">
        <f t="shared" si="10"/>
        <v>1373557.4200000002</v>
      </c>
      <c r="N46" s="55">
        <f t="shared" si="11"/>
        <v>81.59731699514626</v>
      </c>
    </row>
    <row r="47" spans="1:14" ht="18">
      <c r="A47" s="52" t="s">
        <v>76</v>
      </c>
      <c r="B47" s="16" t="s">
        <v>33</v>
      </c>
      <c r="C47" s="51">
        <v>1691170</v>
      </c>
      <c r="D47" s="51">
        <v>410470</v>
      </c>
      <c r="E47" s="51">
        <v>355754.29</v>
      </c>
      <c r="F47" s="51">
        <f t="shared" si="2"/>
        <v>86.66998562623334</v>
      </c>
      <c r="G47" s="51"/>
      <c r="H47" s="51"/>
      <c r="I47" s="51"/>
      <c r="J47" s="51"/>
      <c r="K47" s="51">
        <f t="shared" si="5"/>
        <v>1691170</v>
      </c>
      <c r="L47" s="51">
        <f t="shared" si="9"/>
        <v>410470</v>
      </c>
      <c r="M47" s="51">
        <f t="shared" si="10"/>
        <v>355754.29</v>
      </c>
      <c r="N47" s="51">
        <f t="shared" si="11"/>
        <v>86.66998562623334</v>
      </c>
    </row>
    <row r="48" spans="1:14" ht="36">
      <c r="A48" s="18" t="s">
        <v>147</v>
      </c>
      <c r="B48" s="16">
        <v>4060</v>
      </c>
      <c r="C48" s="51">
        <v>3618620</v>
      </c>
      <c r="D48" s="51">
        <v>953120</v>
      </c>
      <c r="E48" s="51">
        <v>758217.56</v>
      </c>
      <c r="F48" s="51">
        <f t="shared" si="2"/>
        <v>79.5511121369817</v>
      </c>
      <c r="G48" s="51">
        <v>20000</v>
      </c>
      <c r="H48" s="51">
        <v>5000</v>
      </c>
      <c r="I48" s="51"/>
      <c r="J48" s="51"/>
      <c r="K48" s="51">
        <f t="shared" si="5"/>
        <v>3638620</v>
      </c>
      <c r="L48" s="51">
        <f t="shared" si="9"/>
        <v>958120</v>
      </c>
      <c r="M48" s="51">
        <f t="shared" si="10"/>
        <v>758217.56</v>
      </c>
      <c r="N48" s="51">
        <f t="shared" si="11"/>
        <v>79.1359704421158</v>
      </c>
    </row>
    <row r="49" spans="1:14" ht="18">
      <c r="A49" s="52" t="s">
        <v>77</v>
      </c>
      <c r="B49" s="16" t="s">
        <v>34</v>
      </c>
      <c r="C49" s="51">
        <f>C50+C51</f>
        <v>946446.5</v>
      </c>
      <c r="D49" s="51">
        <f>D50+D51</f>
        <v>314746.5</v>
      </c>
      <c r="E49" s="51">
        <f>E50+E51</f>
        <v>209585.57</v>
      </c>
      <c r="F49" s="51">
        <f t="shared" si="2"/>
        <v>66.58868962800221</v>
      </c>
      <c r="G49" s="51"/>
      <c r="H49" s="51"/>
      <c r="I49" s="51">
        <f>SUM(I51)</f>
        <v>50000</v>
      </c>
      <c r="J49" s="51"/>
      <c r="K49" s="51">
        <f t="shared" si="5"/>
        <v>946446.5</v>
      </c>
      <c r="L49" s="51">
        <f t="shared" si="9"/>
        <v>314746.5</v>
      </c>
      <c r="M49" s="51">
        <f t="shared" si="10"/>
        <v>259585.57</v>
      </c>
      <c r="N49" s="51">
        <f t="shared" si="11"/>
        <v>82.47448978781337</v>
      </c>
    </row>
    <row r="50" spans="1:14" ht="36">
      <c r="A50" s="52" t="s">
        <v>78</v>
      </c>
      <c r="B50" s="16" t="s">
        <v>35</v>
      </c>
      <c r="C50" s="51">
        <v>545800</v>
      </c>
      <c r="D50" s="51">
        <v>134100</v>
      </c>
      <c r="E50" s="51">
        <v>108939.07</v>
      </c>
      <c r="F50" s="51">
        <f t="shared" si="2"/>
        <v>81.23718866517525</v>
      </c>
      <c r="G50" s="51"/>
      <c r="H50" s="51"/>
      <c r="I50" s="51"/>
      <c r="J50" s="51"/>
      <c r="K50" s="51">
        <f t="shared" si="5"/>
        <v>545800</v>
      </c>
      <c r="L50" s="51">
        <f t="shared" si="9"/>
        <v>134100</v>
      </c>
      <c r="M50" s="51">
        <f t="shared" si="10"/>
        <v>108939.07</v>
      </c>
      <c r="N50" s="51">
        <f>M50/K50*100</f>
        <v>19.95952180285819</v>
      </c>
    </row>
    <row r="51" spans="1:14" ht="18">
      <c r="A51" s="52" t="s">
        <v>79</v>
      </c>
      <c r="B51" s="16" t="s">
        <v>36</v>
      </c>
      <c r="C51" s="51">
        <v>400646.5</v>
      </c>
      <c r="D51" s="51">
        <v>180646.5</v>
      </c>
      <c r="E51" s="51">
        <v>100646.5</v>
      </c>
      <c r="F51" s="51">
        <f t="shared" si="2"/>
        <v>55.71461390062913</v>
      </c>
      <c r="G51" s="51"/>
      <c r="H51" s="51"/>
      <c r="I51" s="51">
        <v>50000</v>
      </c>
      <c r="J51" s="51"/>
      <c r="K51" s="51">
        <f t="shared" si="5"/>
        <v>400646.5</v>
      </c>
      <c r="L51" s="51">
        <f t="shared" si="9"/>
        <v>180646.5</v>
      </c>
      <c r="M51" s="51">
        <f t="shared" si="10"/>
        <v>150646.5</v>
      </c>
      <c r="N51" s="51">
        <f>M51/L51*100</f>
        <v>83.39298021273592</v>
      </c>
    </row>
    <row r="52" spans="1:14" s="58" customFormat="1" ht="17.25">
      <c r="A52" s="57" t="s">
        <v>80</v>
      </c>
      <c r="B52" s="10" t="s">
        <v>37</v>
      </c>
      <c r="C52" s="55">
        <f>SUM(C53)</f>
        <v>800000</v>
      </c>
      <c r="D52" s="55">
        <f>SUM(D53)</f>
        <v>200000</v>
      </c>
      <c r="E52" s="55">
        <f>SUM(E53)</f>
        <v>68500</v>
      </c>
      <c r="F52" s="55">
        <f t="shared" si="2"/>
        <v>34.25</v>
      </c>
      <c r="G52" s="55"/>
      <c r="H52" s="55"/>
      <c r="I52" s="55"/>
      <c r="J52" s="55"/>
      <c r="K52" s="55">
        <f t="shared" si="5"/>
        <v>800000</v>
      </c>
      <c r="L52" s="55">
        <f t="shared" si="9"/>
        <v>200000</v>
      </c>
      <c r="M52" s="55">
        <f t="shared" si="10"/>
        <v>68500</v>
      </c>
      <c r="N52" s="55">
        <f>M52/K52*100</f>
        <v>8.5625</v>
      </c>
    </row>
    <row r="53" spans="1:14" ht="18">
      <c r="A53" s="52" t="s">
        <v>81</v>
      </c>
      <c r="B53" s="16" t="s">
        <v>38</v>
      </c>
      <c r="C53" s="51">
        <f>C54</f>
        <v>800000</v>
      </c>
      <c r="D53" s="51">
        <f>SUM(D54)</f>
        <v>200000</v>
      </c>
      <c r="E53" s="51">
        <f>E54</f>
        <v>68500</v>
      </c>
      <c r="F53" s="51">
        <f t="shared" si="2"/>
        <v>34.25</v>
      </c>
      <c r="G53" s="51"/>
      <c r="H53" s="51"/>
      <c r="I53" s="51"/>
      <c r="J53" s="51"/>
      <c r="K53" s="51">
        <f t="shared" si="5"/>
        <v>800000</v>
      </c>
      <c r="L53" s="51">
        <f t="shared" si="9"/>
        <v>200000</v>
      </c>
      <c r="M53" s="51">
        <f t="shared" si="10"/>
        <v>68500</v>
      </c>
      <c r="N53" s="51">
        <f aca="true" t="shared" si="12" ref="N53:N60">M53/L53*100</f>
        <v>34.25</v>
      </c>
    </row>
    <row r="54" spans="1:14" ht="36">
      <c r="A54" s="52" t="s">
        <v>82</v>
      </c>
      <c r="B54" s="16" t="s">
        <v>39</v>
      </c>
      <c r="C54" s="51">
        <v>800000</v>
      </c>
      <c r="D54" s="51">
        <v>200000</v>
      </c>
      <c r="E54" s="51">
        <v>68500</v>
      </c>
      <c r="F54" s="51">
        <f t="shared" si="2"/>
        <v>34.25</v>
      </c>
      <c r="G54" s="51"/>
      <c r="H54" s="51"/>
      <c r="I54" s="51"/>
      <c r="J54" s="51"/>
      <c r="K54" s="51">
        <f t="shared" si="5"/>
        <v>800000</v>
      </c>
      <c r="L54" s="51">
        <f t="shared" si="9"/>
        <v>200000</v>
      </c>
      <c r="M54" s="51">
        <f t="shared" si="10"/>
        <v>68500</v>
      </c>
      <c r="N54" s="51">
        <f t="shared" si="12"/>
        <v>34.25</v>
      </c>
    </row>
    <row r="55" spans="1:14" s="58" customFormat="1" ht="17.25">
      <c r="A55" s="59" t="s">
        <v>148</v>
      </c>
      <c r="B55" s="10">
        <v>6000</v>
      </c>
      <c r="C55" s="55">
        <f>SUM(C56:C57)</f>
        <v>9750000</v>
      </c>
      <c r="D55" s="55">
        <f>SUM(D56:D57)</f>
        <v>3228000</v>
      </c>
      <c r="E55" s="55">
        <f>SUM(E56:E57)</f>
        <v>1816994.84</v>
      </c>
      <c r="F55" s="55">
        <f t="shared" si="2"/>
        <v>56.28856381660471</v>
      </c>
      <c r="G55" s="55"/>
      <c r="H55" s="55"/>
      <c r="I55" s="55"/>
      <c r="J55" s="55"/>
      <c r="K55" s="55">
        <f t="shared" si="5"/>
        <v>9750000</v>
      </c>
      <c r="L55" s="55">
        <f t="shared" si="9"/>
        <v>3228000</v>
      </c>
      <c r="M55" s="55">
        <f t="shared" si="10"/>
        <v>1816994.84</v>
      </c>
      <c r="N55" s="55">
        <f t="shared" si="12"/>
        <v>56.28856381660471</v>
      </c>
    </row>
    <row r="56" spans="1:14" ht="36">
      <c r="A56" s="52" t="s">
        <v>149</v>
      </c>
      <c r="B56" s="16">
        <v>6013</v>
      </c>
      <c r="C56" s="51">
        <v>2950000</v>
      </c>
      <c r="D56" s="51">
        <v>860000</v>
      </c>
      <c r="E56" s="51">
        <v>363560</v>
      </c>
      <c r="F56" s="51">
        <f t="shared" si="2"/>
        <v>42.27441860465117</v>
      </c>
      <c r="G56" s="51"/>
      <c r="H56" s="51"/>
      <c r="I56" s="51"/>
      <c r="J56" s="51"/>
      <c r="K56" s="51">
        <f aca="true" t="shared" si="13" ref="K56:K79">C56+G56</f>
        <v>2950000</v>
      </c>
      <c r="L56" s="51">
        <f t="shared" si="9"/>
        <v>860000</v>
      </c>
      <c r="M56" s="51">
        <f t="shared" si="10"/>
        <v>363560</v>
      </c>
      <c r="N56" s="51">
        <f t="shared" si="12"/>
        <v>42.27441860465117</v>
      </c>
    </row>
    <row r="57" spans="1:14" ht="16.5" customHeight="1">
      <c r="A57" s="52" t="s">
        <v>150</v>
      </c>
      <c r="B57" s="16">
        <v>6030</v>
      </c>
      <c r="C57" s="51">
        <v>6800000</v>
      </c>
      <c r="D57" s="51">
        <v>2368000</v>
      </c>
      <c r="E57" s="51">
        <v>1453434.84</v>
      </c>
      <c r="F57" s="51">
        <f t="shared" si="2"/>
        <v>61.37816047297298</v>
      </c>
      <c r="G57" s="51"/>
      <c r="H57" s="51"/>
      <c r="I57" s="51"/>
      <c r="J57" s="51"/>
      <c r="K57" s="51">
        <f t="shared" si="13"/>
        <v>6800000</v>
      </c>
      <c r="L57" s="51">
        <f t="shared" si="9"/>
        <v>2368000</v>
      </c>
      <c r="M57" s="51">
        <f t="shared" si="10"/>
        <v>1453434.84</v>
      </c>
      <c r="N57" s="51">
        <f t="shared" si="12"/>
        <v>61.37816047297298</v>
      </c>
    </row>
    <row r="58" spans="1:14" s="58" customFormat="1" ht="17.25">
      <c r="A58" s="57" t="s">
        <v>83</v>
      </c>
      <c r="B58" s="10" t="s">
        <v>40</v>
      </c>
      <c r="C58" s="55">
        <f>SUM(C59+C61+C63)</f>
        <v>1485000</v>
      </c>
      <c r="D58" s="55">
        <f>SUM(D63)</f>
        <v>431257</v>
      </c>
      <c r="E58" s="55">
        <f>SUM(E59+E61+E63)</f>
        <v>359830.92</v>
      </c>
      <c r="F58" s="55">
        <f t="shared" si="2"/>
        <v>83.43769956197812</v>
      </c>
      <c r="G58" s="55">
        <f>SUM(G59+G61)</f>
        <v>1589499</v>
      </c>
      <c r="H58" s="55">
        <f>SUM(H59+H61)</f>
        <v>20300</v>
      </c>
      <c r="I58" s="55">
        <f>SUM(I59)</f>
        <v>11300</v>
      </c>
      <c r="J58" s="55">
        <f>I58/H58*100</f>
        <v>55.66502463054187</v>
      </c>
      <c r="K58" s="55">
        <f t="shared" si="13"/>
        <v>3074499</v>
      </c>
      <c r="L58" s="55">
        <f t="shared" si="9"/>
        <v>451557</v>
      </c>
      <c r="M58" s="55">
        <f t="shared" si="10"/>
        <v>371130.92</v>
      </c>
      <c r="N58" s="55">
        <f t="shared" si="12"/>
        <v>82.1891632728537</v>
      </c>
    </row>
    <row r="59" spans="1:14" ht="18">
      <c r="A59" s="53" t="s">
        <v>197</v>
      </c>
      <c r="B59" s="19">
        <v>7100</v>
      </c>
      <c r="C59" s="51"/>
      <c r="D59" s="51"/>
      <c r="E59" s="51"/>
      <c r="F59" s="51"/>
      <c r="G59" s="51">
        <f>SUM(G60)</f>
        <v>101300</v>
      </c>
      <c r="H59" s="51">
        <v>11300</v>
      </c>
      <c r="I59" s="51">
        <f>SUM(I60)</f>
        <v>11300</v>
      </c>
      <c r="J59" s="51">
        <f>I59/H59*100</f>
        <v>100</v>
      </c>
      <c r="K59" s="51">
        <f t="shared" si="13"/>
        <v>101300</v>
      </c>
      <c r="L59" s="51">
        <f t="shared" si="9"/>
        <v>11300</v>
      </c>
      <c r="M59" s="51">
        <f t="shared" si="10"/>
        <v>11300</v>
      </c>
      <c r="N59" s="51">
        <f t="shared" si="12"/>
        <v>100</v>
      </c>
    </row>
    <row r="60" spans="1:14" ht="18">
      <c r="A60" s="53" t="s">
        <v>196</v>
      </c>
      <c r="B60" s="19">
        <v>7130</v>
      </c>
      <c r="C60" s="51"/>
      <c r="D60" s="51"/>
      <c r="E60" s="51"/>
      <c r="F60" s="51"/>
      <c r="G60" s="51">
        <v>101300</v>
      </c>
      <c r="H60" s="51">
        <v>11300</v>
      </c>
      <c r="I60" s="51">
        <v>11300</v>
      </c>
      <c r="J60" s="51">
        <f>I60/H60*100</f>
        <v>100</v>
      </c>
      <c r="K60" s="51">
        <f t="shared" si="13"/>
        <v>101300</v>
      </c>
      <c r="L60" s="51">
        <f t="shared" si="9"/>
        <v>11300</v>
      </c>
      <c r="M60" s="51">
        <f t="shared" si="10"/>
        <v>11300</v>
      </c>
      <c r="N60" s="51">
        <f t="shared" si="12"/>
        <v>100</v>
      </c>
    </row>
    <row r="61" spans="1:14" ht="18">
      <c r="A61" s="52" t="s">
        <v>84</v>
      </c>
      <c r="B61" s="16" t="s">
        <v>41</v>
      </c>
      <c r="C61" s="51"/>
      <c r="D61" s="51"/>
      <c r="E61" s="51"/>
      <c r="F61" s="51"/>
      <c r="G61" s="51">
        <f>SUM(G62:G62)</f>
        <v>1488199</v>
      </c>
      <c r="H61" s="51">
        <f>SUM(H62)</f>
        <v>9000</v>
      </c>
      <c r="I61" s="51"/>
      <c r="J61" s="51"/>
      <c r="K61" s="51">
        <f t="shared" si="13"/>
        <v>1488199</v>
      </c>
      <c r="L61" s="51">
        <f aca="true" t="shared" si="14" ref="L61:L70">SUM(D61+H61)</f>
        <v>9000</v>
      </c>
      <c r="M61" s="51"/>
      <c r="N61" s="51"/>
    </row>
    <row r="62" spans="1:14" ht="18">
      <c r="A62" s="52" t="s">
        <v>219</v>
      </c>
      <c r="B62" s="16">
        <v>7330</v>
      </c>
      <c r="C62" s="51"/>
      <c r="D62" s="51"/>
      <c r="E62" s="51"/>
      <c r="F62" s="51"/>
      <c r="G62" s="51">
        <v>1488199</v>
      </c>
      <c r="H62" s="51">
        <v>9000</v>
      </c>
      <c r="I62" s="51"/>
      <c r="J62" s="51"/>
      <c r="K62" s="51">
        <f t="shared" si="13"/>
        <v>1488199</v>
      </c>
      <c r="L62" s="51">
        <f t="shared" si="14"/>
        <v>9000</v>
      </c>
      <c r="M62" s="51"/>
      <c r="N62" s="51"/>
    </row>
    <row r="63" spans="1:14" ht="36">
      <c r="A63" s="18" t="s">
        <v>85</v>
      </c>
      <c r="B63" s="16">
        <v>7600</v>
      </c>
      <c r="C63" s="51">
        <f>SUM(C64:C65)</f>
        <v>1485000</v>
      </c>
      <c r="D63" s="51">
        <f>SUM(D64+D66)</f>
        <v>431257</v>
      </c>
      <c r="E63" s="51">
        <f>SUM(E64+E65)</f>
        <v>359830.92</v>
      </c>
      <c r="F63" s="51">
        <f>E63/D63*100</f>
        <v>83.43769956197812</v>
      </c>
      <c r="G63" s="51"/>
      <c r="H63" s="51"/>
      <c r="I63" s="51"/>
      <c r="J63" s="51"/>
      <c r="K63" s="51">
        <f t="shared" si="13"/>
        <v>1485000</v>
      </c>
      <c r="L63" s="51">
        <f t="shared" si="14"/>
        <v>431257</v>
      </c>
      <c r="M63" s="51">
        <f aca="true" t="shared" si="15" ref="M63:M70">SUM(E63+I63)</f>
        <v>359830.92</v>
      </c>
      <c r="N63" s="51">
        <f>M63/K63*100</f>
        <v>24.23103838383838</v>
      </c>
    </row>
    <row r="64" spans="1:14" ht="36">
      <c r="A64" s="18" t="s">
        <v>86</v>
      </c>
      <c r="B64" s="16">
        <v>7680</v>
      </c>
      <c r="C64" s="51">
        <v>60000</v>
      </c>
      <c r="D64" s="51">
        <v>30000</v>
      </c>
      <c r="E64" s="51">
        <v>20100</v>
      </c>
      <c r="F64" s="51">
        <f aca="true" t="shared" si="16" ref="F64:F72">E64/D64*100</f>
        <v>67</v>
      </c>
      <c r="G64" s="51"/>
      <c r="H64" s="51"/>
      <c r="I64" s="51"/>
      <c r="J64" s="51"/>
      <c r="K64" s="51">
        <f t="shared" si="13"/>
        <v>60000</v>
      </c>
      <c r="L64" s="51">
        <f t="shared" si="14"/>
        <v>30000</v>
      </c>
      <c r="M64" s="51">
        <f t="shared" si="15"/>
        <v>20100</v>
      </c>
      <c r="N64" s="51">
        <f>M64/L64*100</f>
        <v>67</v>
      </c>
    </row>
    <row r="65" spans="1:14" ht="18">
      <c r="A65" s="18" t="s">
        <v>193</v>
      </c>
      <c r="B65" s="16">
        <v>7690</v>
      </c>
      <c r="C65" s="51">
        <f>C66</f>
        <v>1425000</v>
      </c>
      <c r="D65" s="51">
        <f>SUM(D66)</f>
        <v>401257</v>
      </c>
      <c r="E65" s="51">
        <f>E66</f>
        <v>339730.92</v>
      </c>
      <c r="F65" s="51">
        <f t="shared" si="16"/>
        <v>84.66666500522109</v>
      </c>
      <c r="G65" s="51"/>
      <c r="H65" s="51"/>
      <c r="I65" s="51"/>
      <c r="J65" s="51"/>
      <c r="K65" s="51">
        <f t="shared" si="13"/>
        <v>1425000</v>
      </c>
      <c r="L65" s="51">
        <f t="shared" si="14"/>
        <v>401257</v>
      </c>
      <c r="M65" s="51">
        <f t="shared" si="15"/>
        <v>339730.92</v>
      </c>
      <c r="N65" s="51">
        <f>M65/L65*100</f>
        <v>84.66666500522109</v>
      </c>
    </row>
    <row r="66" spans="1:14" ht="18">
      <c r="A66" s="18" t="s">
        <v>194</v>
      </c>
      <c r="B66" s="16">
        <v>7693</v>
      </c>
      <c r="C66" s="51">
        <v>1425000</v>
      </c>
      <c r="D66" s="51">
        <v>401257</v>
      </c>
      <c r="E66" s="51">
        <v>339730.92</v>
      </c>
      <c r="F66" s="51">
        <f t="shared" si="16"/>
        <v>84.66666500522109</v>
      </c>
      <c r="G66" s="51"/>
      <c r="H66" s="51"/>
      <c r="I66" s="51"/>
      <c r="J66" s="51"/>
      <c r="K66" s="51">
        <f t="shared" si="13"/>
        <v>1425000</v>
      </c>
      <c r="L66" s="51">
        <f t="shared" si="14"/>
        <v>401257</v>
      </c>
      <c r="M66" s="51">
        <f t="shared" si="15"/>
        <v>339730.92</v>
      </c>
      <c r="N66" s="51">
        <f>M66/L66*100</f>
        <v>84.66666500522109</v>
      </c>
    </row>
    <row r="67" spans="1:14" s="58" customFormat="1" ht="17.25">
      <c r="A67" s="57" t="s">
        <v>87</v>
      </c>
      <c r="B67" s="10" t="s">
        <v>42</v>
      </c>
      <c r="C67" s="55">
        <f>SUM(C68+C70+C75)</f>
        <v>4370000</v>
      </c>
      <c r="D67" s="55">
        <f>SUM(D68+D70+D75)</f>
        <v>1125000</v>
      </c>
      <c r="E67" s="55">
        <f>SUM(E68+E70+E75)</f>
        <v>105180</v>
      </c>
      <c r="F67" s="55">
        <f t="shared" si="16"/>
        <v>9.349333333333334</v>
      </c>
      <c r="G67" s="55">
        <f>SUM(G68+G70+G73+G75)</f>
        <v>52700</v>
      </c>
      <c r="H67" s="55">
        <f>SUM(H73)</f>
        <v>15000</v>
      </c>
      <c r="I67" s="55"/>
      <c r="J67" s="55"/>
      <c r="K67" s="55">
        <f t="shared" si="13"/>
        <v>4422700</v>
      </c>
      <c r="L67" s="55">
        <f t="shared" si="14"/>
        <v>1140000</v>
      </c>
      <c r="M67" s="55">
        <f t="shared" si="15"/>
        <v>105180</v>
      </c>
      <c r="N67" s="55">
        <f>M67/K67*100</f>
        <v>2.3781852714405227</v>
      </c>
    </row>
    <row r="68" spans="1:14" ht="36">
      <c r="A68" s="52" t="s">
        <v>88</v>
      </c>
      <c r="B68" s="16" t="s">
        <v>43</v>
      </c>
      <c r="C68" s="51">
        <v>170000</v>
      </c>
      <c r="D68" s="51">
        <v>50000</v>
      </c>
      <c r="E68" s="51">
        <f>SUM(E69)</f>
        <v>5220</v>
      </c>
      <c r="F68" s="51">
        <f t="shared" si="16"/>
        <v>10.440000000000001</v>
      </c>
      <c r="G68" s="51"/>
      <c r="H68" s="51"/>
      <c r="I68" s="51"/>
      <c r="J68" s="51"/>
      <c r="K68" s="51">
        <f t="shared" si="13"/>
        <v>170000</v>
      </c>
      <c r="L68" s="51">
        <f t="shared" si="14"/>
        <v>50000</v>
      </c>
      <c r="M68" s="51">
        <f t="shared" si="15"/>
        <v>5220</v>
      </c>
      <c r="N68" s="51">
        <f>M68/L68*100</f>
        <v>10.440000000000001</v>
      </c>
    </row>
    <row r="69" spans="1:14" ht="36">
      <c r="A69" s="52" t="s">
        <v>89</v>
      </c>
      <c r="B69" s="16" t="s">
        <v>44</v>
      </c>
      <c r="C69" s="51">
        <v>170000</v>
      </c>
      <c r="D69" s="51">
        <v>50000</v>
      </c>
      <c r="E69" s="51">
        <v>5220</v>
      </c>
      <c r="F69" s="51">
        <f t="shared" si="16"/>
        <v>10.440000000000001</v>
      </c>
      <c r="G69" s="51"/>
      <c r="H69" s="51"/>
      <c r="I69" s="51"/>
      <c r="J69" s="51"/>
      <c r="K69" s="51">
        <f t="shared" si="13"/>
        <v>170000</v>
      </c>
      <c r="L69" s="51">
        <f t="shared" si="14"/>
        <v>50000</v>
      </c>
      <c r="M69" s="51">
        <f t="shared" si="15"/>
        <v>5220</v>
      </c>
      <c r="N69" s="51">
        <f>M69/L69*100</f>
        <v>10.440000000000001</v>
      </c>
    </row>
    <row r="70" spans="1:14" ht="18">
      <c r="A70" s="18" t="s">
        <v>212</v>
      </c>
      <c r="B70" s="16">
        <v>8200</v>
      </c>
      <c r="C70" s="51">
        <f>SUM(C72+C71)</f>
        <v>4000000</v>
      </c>
      <c r="D70" s="51">
        <f>SUM(D72+D71)</f>
        <v>975000</v>
      </c>
      <c r="E70" s="51">
        <f>SUM(E72+E71)</f>
        <v>99960</v>
      </c>
      <c r="F70" s="51">
        <f t="shared" si="16"/>
        <v>10.252307692307692</v>
      </c>
      <c r="G70" s="51"/>
      <c r="H70" s="51"/>
      <c r="I70" s="51"/>
      <c r="J70" s="51"/>
      <c r="K70" s="51">
        <f t="shared" si="13"/>
        <v>4000000</v>
      </c>
      <c r="L70" s="51">
        <f t="shared" si="14"/>
        <v>975000</v>
      </c>
      <c r="M70" s="51">
        <f t="shared" si="15"/>
        <v>99960</v>
      </c>
      <c r="N70" s="51">
        <f>M70/K70*100</f>
        <v>2.4989999999999997</v>
      </c>
    </row>
    <row r="71" spans="1:14" ht="18">
      <c r="A71" s="18" t="s">
        <v>220</v>
      </c>
      <c r="B71" s="16">
        <v>8230</v>
      </c>
      <c r="C71" s="51">
        <v>100000</v>
      </c>
      <c r="D71" s="51"/>
      <c r="E71" s="51"/>
      <c r="F71" s="51"/>
      <c r="G71" s="51"/>
      <c r="H71" s="51"/>
      <c r="I71" s="51"/>
      <c r="J71" s="51"/>
      <c r="K71" s="51">
        <f t="shared" si="13"/>
        <v>100000</v>
      </c>
      <c r="L71" s="51"/>
      <c r="M71" s="51"/>
      <c r="N71" s="51"/>
    </row>
    <row r="72" spans="1:14" ht="18">
      <c r="A72" s="18" t="s">
        <v>213</v>
      </c>
      <c r="B72" s="16">
        <v>8240</v>
      </c>
      <c r="C72" s="51">
        <v>3900000</v>
      </c>
      <c r="D72" s="51">
        <v>975000</v>
      </c>
      <c r="E72" s="51">
        <v>99960</v>
      </c>
      <c r="F72" s="51">
        <f t="shared" si="16"/>
        <v>10.252307692307692</v>
      </c>
      <c r="G72" s="51"/>
      <c r="H72" s="51"/>
      <c r="I72" s="51"/>
      <c r="J72" s="51"/>
      <c r="K72" s="51">
        <f t="shared" si="13"/>
        <v>3900000</v>
      </c>
      <c r="L72" s="51">
        <f>SUM(D72+H72)</f>
        <v>975000</v>
      </c>
      <c r="M72" s="51">
        <f>SUM(E72+I72)</f>
        <v>99960</v>
      </c>
      <c r="N72" s="51">
        <f>M72/L72*100</f>
        <v>10.252307692307692</v>
      </c>
    </row>
    <row r="73" spans="1:14" ht="18">
      <c r="A73" s="52" t="s">
        <v>46</v>
      </c>
      <c r="B73" s="16" t="s">
        <v>45</v>
      </c>
      <c r="C73" s="51"/>
      <c r="D73" s="51"/>
      <c r="E73" s="51"/>
      <c r="F73" s="51"/>
      <c r="G73" s="51">
        <f>G74</f>
        <v>52700</v>
      </c>
      <c r="H73" s="51">
        <f>SUM(H74)</f>
        <v>15000</v>
      </c>
      <c r="I73" s="51"/>
      <c r="J73" s="51"/>
      <c r="K73" s="51">
        <f t="shared" si="13"/>
        <v>52700</v>
      </c>
      <c r="L73" s="51">
        <f aca="true" t="shared" si="17" ref="L73:L79">SUM(D73+H73)</f>
        <v>15000</v>
      </c>
      <c r="M73" s="51"/>
      <c r="N73" s="51"/>
    </row>
    <row r="74" spans="1:14" ht="18">
      <c r="A74" s="52" t="s">
        <v>90</v>
      </c>
      <c r="B74" s="16" t="s">
        <v>47</v>
      </c>
      <c r="C74" s="51"/>
      <c r="D74" s="51"/>
      <c r="E74" s="51"/>
      <c r="F74" s="51"/>
      <c r="G74" s="51">
        <v>52700</v>
      </c>
      <c r="H74" s="51">
        <v>15000</v>
      </c>
      <c r="I74" s="51"/>
      <c r="J74" s="51"/>
      <c r="K74" s="51">
        <f t="shared" si="13"/>
        <v>52700</v>
      </c>
      <c r="L74" s="51">
        <f t="shared" si="17"/>
        <v>15000</v>
      </c>
      <c r="M74" s="51"/>
      <c r="N74" s="51"/>
    </row>
    <row r="75" spans="1:14" ht="18">
      <c r="A75" s="52" t="s">
        <v>49</v>
      </c>
      <c r="B75" s="16" t="s">
        <v>48</v>
      </c>
      <c r="C75" s="51">
        <f>C76</f>
        <v>200000</v>
      </c>
      <c r="D75" s="51">
        <v>100000</v>
      </c>
      <c r="E75" s="51"/>
      <c r="F75" s="51"/>
      <c r="G75" s="51"/>
      <c r="H75" s="51"/>
      <c r="I75" s="51"/>
      <c r="J75" s="51"/>
      <c r="K75" s="51">
        <f t="shared" si="13"/>
        <v>200000</v>
      </c>
      <c r="L75" s="51">
        <f t="shared" si="17"/>
        <v>100000</v>
      </c>
      <c r="M75" s="51"/>
      <c r="N75" s="51"/>
    </row>
    <row r="76" spans="1:14" ht="18">
      <c r="A76" s="52" t="s">
        <v>91</v>
      </c>
      <c r="B76" s="16" t="s">
        <v>50</v>
      </c>
      <c r="C76" s="51">
        <v>200000</v>
      </c>
      <c r="D76" s="51">
        <v>100000</v>
      </c>
      <c r="E76" s="51"/>
      <c r="F76" s="51"/>
      <c r="G76" s="51"/>
      <c r="H76" s="51"/>
      <c r="I76" s="51"/>
      <c r="J76" s="51"/>
      <c r="K76" s="51">
        <f t="shared" si="13"/>
        <v>200000</v>
      </c>
      <c r="L76" s="51">
        <f t="shared" si="17"/>
        <v>100000</v>
      </c>
      <c r="M76" s="51"/>
      <c r="N76" s="51"/>
    </row>
    <row r="77" spans="1:14" s="56" customFormat="1" ht="17.25">
      <c r="A77" s="57" t="s">
        <v>93</v>
      </c>
      <c r="B77" s="54"/>
      <c r="C77" s="55">
        <f>C12+C15+C27+C33+C46+C55+C58+C67+C52</f>
        <v>154591876.31</v>
      </c>
      <c r="D77" s="55">
        <f>D12+D15+D27+D33+D46+D55+D58+D67+D52</f>
        <v>42060899.31</v>
      </c>
      <c r="E77" s="55">
        <f>E12+E15+E27+E33+E46+E55+E58+E67+E52</f>
        <v>30109782.340000004</v>
      </c>
      <c r="F77" s="55">
        <f>E77/D77*100</f>
        <v>71.58615919760277</v>
      </c>
      <c r="G77" s="55">
        <f>G12+G15+G27+G33+G46+G55+G58+G67+G52</f>
        <v>8045163</v>
      </c>
      <c r="H77" s="55">
        <f>H12+H15+H27+H33+H46+H55+H58+H67+H52</f>
        <v>1765296</v>
      </c>
      <c r="I77" s="55">
        <f>I12+I15+I27+I33+I46+I55+I58+I67+I52</f>
        <v>1015024.9299999999</v>
      </c>
      <c r="J77" s="55">
        <f>I77/H77*100</f>
        <v>57.49885175064124</v>
      </c>
      <c r="K77" s="55">
        <f t="shared" si="13"/>
        <v>162637039.31</v>
      </c>
      <c r="L77" s="55">
        <f t="shared" si="17"/>
        <v>43826195.31</v>
      </c>
      <c r="M77" s="55">
        <f>E77+I77</f>
        <v>31124807.270000003</v>
      </c>
      <c r="N77" s="55">
        <f>M77/L77*100</f>
        <v>71.01872989394114</v>
      </c>
    </row>
    <row r="78" spans="1:14" ht="54">
      <c r="A78" s="52" t="s">
        <v>92</v>
      </c>
      <c r="B78" s="16" t="s">
        <v>51</v>
      </c>
      <c r="C78" s="51">
        <v>415000</v>
      </c>
      <c r="D78" s="51">
        <v>415000</v>
      </c>
      <c r="E78" s="51"/>
      <c r="F78" s="51"/>
      <c r="G78" s="51"/>
      <c r="H78" s="51"/>
      <c r="I78" s="51"/>
      <c r="J78" s="51"/>
      <c r="K78" s="51">
        <f t="shared" si="13"/>
        <v>415000</v>
      </c>
      <c r="L78" s="51">
        <f t="shared" si="17"/>
        <v>415000</v>
      </c>
      <c r="M78" s="51"/>
      <c r="N78" s="51"/>
    </row>
    <row r="79" spans="1:14" s="56" customFormat="1" ht="17.25">
      <c r="A79" s="57" t="s">
        <v>151</v>
      </c>
      <c r="B79" s="10"/>
      <c r="C79" s="55">
        <f>SUM(C77:C78)</f>
        <v>155006876.31</v>
      </c>
      <c r="D79" s="55">
        <f>SUM(D77:D78)</f>
        <v>42475899.31</v>
      </c>
      <c r="E79" s="55">
        <f>SUM(E77:E78)</f>
        <v>30109782.340000004</v>
      </c>
      <c r="F79" s="55">
        <f>E79/D79*100</f>
        <v>70.88674478732302</v>
      </c>
      <c r="G79" s="55">
        <f>SUM(G77:G78)</f>
        <v>8045163</v>
      </c>
      <c r="H79" s="55">
        <f>SUM(H77:H78)</f>
        <v>1765296</v>
      </c>
      <c r="I79" s="55">
        <f>SUM(I77:I78)</f>
        <v>1015024.9299999999</v>
      </c>
      <c r="J79" s="55">
        <f>I79/H79*100</f>
        <v>57.49885175064124</v>
      </c>
      <c r="K79" s="55">
        <f t="shared" si="13"/>
        <v>163052039.31</v>
      </c>
      <c r="L79" s="55">
        <f t="shared" si="17"/>
        <v>44241195.31</v>
      </c>
      <c r="M79" s="55">
        <f>SUM(E79+I79)</f>
        <v>31124807.270000003</v>
      </c>
      <c r="N79" s="55">
        <f>M79/L79*100</f>
        <v>70.35254597419241</v>
      </c>
    </row>
    <row r="80" spans="1:14" ht="45" customHeight="1" hidden="1">
      <c r="A80" s="9"/>
      <c r="B80" s="10"/>
      <c r="C80" s="20"/>
      <c r="D80" s="20"/>
      <c r="E80" s="20"/>
      <c r="F80" s="21"/>
      <c r="G80" s="20"/>
      <c r="H80" s="20"/>
      <c r="I80" s="20"/>
      <c r="J80" s="20"/>
      <c r="K80" s="20"/>
      <c r="L80" s="20"/>
      <c r="M80" s="20"/>
      <c r="N80" s="22"/>
    </row>
    <row r="81" spans="1:14" ht="18" hidden="1">
      <c r="A81" s="23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4"/>
    </row>
    <row r="82" spans="1:14" ht="45.75" customHeight="1">
      <c r="A82" s="74" t="s">
        <v>227</v>
      </c>
      <c r="B82" s="65"/>
      <c r="H82" s="75" t="s">
        <v>228</v>
      </c>
      <c r="I82" s="75"/>
      <c r="J82" s="14"/>
      <c r="K82" s="14"/>
      <c r="L82" s="14"/>
      <c r="M82" s="14"/>
      <c r="N82" s="24"/>
    </row>
    <row r="83" spans="1:14" ht="18">
      <c r="A83" s="23"/>
      <c r="B83" s="2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4"/>
    </row>
    <row r="84" spans="1:14" ht="18">
      <c r="A84" s="23"/>
      <c r="B84" s="23"/>
      <c r="C84" s="14"/>
      <c r="D84" s="14"/>
      <c r="E84" s="14">
        <f>E82/E79*100</f>
        <v>0</v>
      </c>
      <c r="F84" s="14"/>
      <c r="G84" s="14"/>
      <c r="H84" s="14"/>
      <c r="I84" s="14"/>
      <c r="J84" s="14"/>
      <c r="K84" s="14"/>
      <c r="L84" s="14"/>
      <c r="M84" s="14"/>
      <c r="N84" s="24"/>
    </row>
  </sheetData>
  <sheetProtection/>
  <mergeCells count="19">
    <mergeCell ref="A5:N5"/>
    <mergeCell ref="C9:C10"/>
    <mergeCell ref="E9:E10"/>
    <mergeCell ref="F9:F10"/>
    <mergeCell ref="G9:G10"/>
    <mergeCell ref="I9:I10"/>
    <mergeCell ref="D9:D10"/>
    <mergeCell ref="H9:H10"/>
    <mergeCell ref="L9:L10"/>
    <mergeCell ref="J9:J10"/>
    <mergeCell ref="H82:I82"/>
    <mergeCell ref="K9:K10"/>
    <mergeCell ref="M9:M10"/>
    <mergeCell ref="N9:N10"/>
    <mergeCell ref="A8:A10"/>
    <mergeCell ref="C8:F8"/>
    <mergeCell ref="G8:J8"/>
    <mergeCell ref="K8:N8"/>
    <mergeCell ref="B9:B10"/>
  </mergeCells>
  <printOptions horizontalCentered="1"/>
  <pageMargins left="0.1968503937007874" right="0" top="0.31496062992125984" bottom="0" header="0.1968503937007874" footer="0.1968503937007874"/>
  <pageSetup horizontalDpi="600" verticalDpi="600" orientation="landscape" paperSize="9" scale="35" r:id="rId1"/>
  <headerFooter alignWithMargins="0">
    <oddHeader>&amp;C&amp;P</oddHeader>
    <oddFooter>&amp;CВид.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budget-tanya</dc:creator>
  <cp:keywords/>
  <dc:description/>
  <cp:lastModifiedBy>Finance</cp:lastModifiedBy>
  <cp:lastPrinted>2023-06-06T08:40:07Z</cp:lastPrinted>
  <dcterms:created xsi:type="dcterms:W3CDTF">2021-04-12T13:42:14Z</dcterms:created>
  <dcterms:modified xsi:type="dcterms:W3CDTF">2023-06-06T08:40:14Z</dcterms:modified>
  <cp:category/>
  <cp:version/>
  <cp:contentType/>
  <cp:contentStatus/>
</cp:coreProperties>
</file>